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stujjc-my.sharepoint.com/personal/ereyes_jjc_edu/Documents/Documents/Testing/"/>
    </mc:Choice>
  </mc:AlternateContent>
  <bookViews>
    <workbookView xWindow="0" yWindow="0" windowWidth="17970" windowHeight="6030" firstSheet="1" activeTab="1"/>
  </bookViews>
  <sheets>
    <sheet name="Math Placement" sheetId="1" r:id="rId1"/>
    <sheet name="Geometry Placement" sheetId="2" r:id="rId2"/>
    <sheet name="Reading Placement" sheetId="5" r:id="rId3"/>
    <sheet name="Writing Placement" sheetId="6" r:id="rId4"/>
    <sheet name="EAP Placement"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7" l="1"/>
  <c r="B24" i="7"/>
  <c r="C23" i="5"/>
  <c r="C44" i="1" l="1"/>
  <c r="C23" i="6"/>
  <c r="C86" i="5"/>
  <c r="B84" i="5" l="1"/>
  <c r="B83" i="5"/>
  <c r="B82" i="5"/>
  <c r="C100" i="1"/>
  <c r="C99" i="1"/>
  <c r="C98" i="1"/>
  <c r="B96" i="1"/>
  <c r="B95" i="1"/>
  <c r="B94" i="1"/>
  <c r="C80" i="1" l="1"/>
  <c r="C68" i="6"/>
  <c r="C32" i="6"/>
  <c r="C68" i="5"/>
  <c r="C32" i="5"/>
  <c r="C20" i="2" l="1"/>
  <c r="C22" i="7" l="1"/>
  <c r="C78" i="6"/>
  <c r="C77" i="6"/>
  <c r="C59" i="6"/>
  <c r="C50" i="6"/>
  <c r="C41" i="6"/>
  <c r="C77" i="5"/>
  <c r="C59" i="5"/>
  <c r="C50" i="5"/>
  <c r="C41" i="5"/>
  <c r="C89" i="1"/>
  <c r="C71" i="1"/>
  <c r="C62" i="1"/>
  <c r="C53" i="1"/>
  <c r="C35" i="1"/>
  <c r="C26" i="1"/>
  <c r="C25" i="1"/>
  <c r="C24" i="1"/>
  <c r="B30" i="6"/>
  <c r="B39" i="6"/>
  <c r="B48" i="6"/>
  <c r="B57" i="6"/>
  <c r="B66" i="6"/>
  <c r="B75" i="6"/>
  <c r="B75" i="5"/>
  <c r="B66" i="5"/>
  <c r="B48" i="5"/>
  <c r="B39" i="5"/>
  <c r="B30" i="5"/>
  <c r="B21" i="5"/>
  <c r="B87" i="1"/>
  <c r="B78" i="1"/>
  <c r="B69" i="1"/>
  <c r="B60" i="1"/>
  <c r="B51" i="1"/>
  <c r="B42" i="1"/>
  <c r="B19" i="7" l="1"/>
  <c r="B18" i="7"/>
  <c r="B17" i="7"/>
  <c r="B74" i="6"/>
  <c r="B73" i="6"/>
  <c r="B65" i="6"/>
  <c r="B64" i="6"/>
  <c r="B56" i="6"/>
  <c r="B55" i="6"/>
  <c r="B47" i="6"/>
  <c r="B46" i="6"/>
  <c r="B38" i="6"/>
  <c r="B37" i="6"/>
  <c r="B29" i="6"/>
  <c r="B28" i="6"/>
  <c r="B21" i="6"/>
  <c r="B20" i="6"/>
  <c r="B19" i="6"/>
  <c r="B74" i="5" l="1"/>
  <c r="B73" i="5"/>
  <c r="B65" i="5"/>
  <c r="B64" i="5"/>
  <c r="B56" i="5"/>
  <c r="B55" i="5"/>
  <c r="B57" i="5" s="1"/>
  <c r="B47" i="5"/>
  <c r="B46" i="5"/>
  <c r="B38" i="5"/>
  <c r="B37" i="5"/>
  <c r="B29" i="5"/>
  <c r="B28" i="5"/>
  <c r="B20" i="5"/>
  <c r="B19" i="5"/>
  <c r="B85" i="1"/>
  <c r="B76" i="1"/>
  <c r="B67" i="1"/>
  <c r="B58" i="1"/>
  <c r="B49" i="1"/>
  <c r="B40" i="1"/>
  <c r="B31" i="1"/>
  <c r="B33" i="1" s="1"/>
  <c r="B20" i="1" l="1"/>
  <c r="B22" i="1" s="1"/>
  <c r="B86" i="1" l="1"/>
  <c r="B77" i="1"/>
  <c r="B68" i="1"/>
  <c r="B59" i="1"/>
  <c r="B50" i="1"/>
  <c r="B41" i="1"/>
  <c r="B32" i="1"/>
  <c r="B21" i="1"/>
</calcChain>
</file>

<file path=xl/sharedStrings.xml><?xml version="1.0" encoding="utf-8"?>
<sst xmlns="http://schemas.openxmlformats.org/spreadsheetml/2006/main" count="247" uniqueCount="108">
  <si>
    <t>Accuplacer</t>
  </si>
  <si>
    <t>ACT</t>
  </si>
  <si>
    <t>ALEKS</t>
  </si>
  <si>
    <t>GED</t>
  </si>
  <si>
    <t>HiSET</t>
  </si>
  <si>
    <t>PARCC</t>
  </si>
  <si>
    <t>TASC</t>
  </si>
  <si>
    <t>Enter ACT Math Score:</t>
  </si>
  <si>
    <t>Enter ALEKS Math Score:</t>
  </si>
  <si>
    <t>Enter HiSET Math Score:</t>
  </si>
  <si>
    <t>Enter PARCC Algebra II Score:</t>
  </si>
  <si>
    <t>Today's Date</t>
  </si>
  <si>
    <t>Your Accuplacer Math scores will expire on:</t>
  </si>
  <si>
    <t>Accuplacer - Scores are valid for 48 months.</t>
  </si>
  <si>
    <t>Your ACT Math scores will expire on:</t>
  </si>
  <si>
    <t>ACT - Scores are valid for 48 months.</t>
  </si>
  <si>
    <t>ALEKS - Scores are valid for 24 months.</t>
  </si>
  <si>
    <t>Your ALEKS Math scores will expire on:</t>
  </si>
  <si>
    <t>GED - Scores are valid for 48 months.</t>
  </si>
  <si>
    <t>Your GED Math scores will expire on:</t>
  </si>
  <si>
    <t>Enter GED Math Score:</t>
  </si>
  <si>
    <t>HiSET - Scores are valid for 48 months.</t>
  </si>
  <si>
    <t>Your HiSET Math scores will expire on:</t>
  </si>
  <si>
    <t>PARCC - Scores are valid for 48 months.</t>
  </si>
  <si>
    <t>Your PARCC Math scores will expire on:</t>
  </si>
  <si>
    <t>SAT - Scores are valid for 48 months.</t>
  </si>
  <si>
    <t>Date of SAT Math Testing (MM/DD/YYYY format)</t>
  </si>
  <si>
    <t>Date of PARCC Math Testing (MM/DD/YYYY format):</t>
  </si>
  <si>
    <t>Date of Accuplacer Math Testing (MM/DD/YYYY format):</t>
  </si>
  <si>
    <t>Date of ACT Math Testing (MM/DD/YYYY format):</t>
  </si>
  <si>
    <t>Date of ALEKS Math Testing (MM/DD/YYYY format):</t>
  </si>
  <si>
    <t>Date of GED Math Testing (MM/DD/YYYY format):</t>
  </si>
  <si>
    <t>Date of HiSET Math Testing (MM/DD/YYYY format):</t>
  </si>
  <si>
    <t>Your SAT Math scores will expire on:</t>
  </si>
  <si>
    <t>SAT</t>
  </si>
  <si>
    <t>TASC - Scores are valid for 48 months.</t>
  </si>
  <si>
    <t>Date of TASC Math Testing (MM/DD/YYYY format):</t>
  </si>
  <si>
    <t>Your TASC Math scores will expire on:</t>
  </si>
  <si>
    <t>Enter TASC Math Score:</t>
  </si>
  <si>
    <t>MATH 119, 123, 124, 131, 138, and 142 require the geometry prerequisite.</t>
  </si>
  <si>
    <t>Accuplacer Geometry - Scores never expire.</t>
  </si>
  <si>
    <t>Enter Accuplacer Geometry Score:</t>
  </si>
  <si>
    <t>Date of ACT English Testing (MM/DD/YYYY format):</t>
  </si>
  <si>
    <t>Your ACT English scores will expire on:</t>
  </si>
  <si>
    <t>Enter ACT English Score:</t>
  </si>
  <si>
    <t>Date of GED Language Arts Testing (MM/DD/YYYY format):</t>
  </si>
  <si>
    <t>Your GED Language Arts scores will expire on:</t>
  </si>
  <si>
    <t>Enter GED Language Arts Score:</t>
  </si>
  <si>
    <t>Date of HiSET Reading Testing (MM/DD/YYYY format):</t>
  </si>
  <si>
    <t>Your HiSET Reading scores will expire on:</t>
  </si>
  <si>
    <t>Enter HiSET Reading Score:</t>
  </si>
  <si>
    <t>Date of PARCC English Lang. Arts/ Literacy Testing (MM/DD/YYYY format):</t>
  </si>
  <si>
    <t>Your PARCC English Lang. Arts/ Literacy scores will expire on:</t>
  </si>
  <si>
    <t>Enter PARCC English Lang. Arts/ Literacy Score:</t>
  </si>
  <si>
    <t>Date of SAT Testing (MM/DD/YYYY format)</t>
  </si>
  <si>
    <t>Your SAT scores will expire on:</t>
  </si>
  <si>
    <t>Enter (March 2016 or later) SAT Ev.-Based Read. And Writ. Score:</t>
  </si>
  <si>
    <t>Date of TASC Lang. Arts Reading Testing (MM/DD/YYYY format):</t>
  </si>
  <si>
    <t>Your TASC Lang. Arts Reading scores will expire on:</t>
  </si>
  <si>
    <t>Enter TASC Lang. Arts Reading Score:</t>
  </si>
  <si>
    <t>Date of Accuplacer WritePlacer Testing (MM/DD/YYYY format):</t>
  </si>
  <si>
    <t>Your Accuplacer WritePlacer scores will expire on:</t>
  </si>
  <si>
    <t>Enter Accuplacer WritePlacer Score:</t>
  </si>
  <si>
    <t>Date of HiSET Writing Testing (MM/DD/YYYY format):</t>
  </si>
  <si>
    <t>Your HiSET Writing scores will expire on:</t>
  </si>
  <si>
    <t>Enter HiSET Writing Score:</t>
  </si>
  <si>
    <t>Date of TASC Testing (MM/DD/YYYY format):</t>
  </si>
  <si>
    <t>Your TASC scores will expire on:</t>
  </si>
  <si>
    <t>Enter TASC Essay Score:</t>
  </si>
  <si>
    <t>Date of Accuplacer Testing (MM/DD/YYYY format):</t>
  </si>
  <si>
    <t>Your Accuplacer scores will expire on:</t>
  </si>
  <si>
    <t>Enter Accuplacer ESL Reading Score:</t>
  </si>
  <si>
    <t>Enter Accuplacer WritePlacer ESL Score:</t>
  </si>
  <si>
    <t>Enter your date of testing into the red box, to determine if your scores are valid or have expired.</t>
  </si>
  <si>
    <t>Enter your testing scores into the red box(es) below, to determine in which course(s) you placed.</t>
  </si>
  <si>
    <t>Step One:</t>
  </si>
  <si>
    <t>Select a Worksheet Tab (i.e. "Math Placement," "Geometry Placement," "Reading Placement," "Writing Placement," or "EAP Placement.")</t>
  </si>
  <si>
    <t>Step Two:</t>
  </si>
  <si>
    <t>Select a test by clicking on any of the hyperlinks below, or simply scrolling down the worksheet.</t>
  </si>
  <si>
    <t>Step Three:</t>
  </si>
  <si>
    <t>Using the tables below, verify your scores are current, and learn within which course(s) you placed.</t>
  </si>
  <si>
    <t>Enter your testing scores into the red box(es) below, to determine whether you met the geometry prerequisite.</t>
  </si>
  <si>
    <t>Enter TASC Lang. Arts Writing Score:</t>
  </si>
  <si>
    <t>If you tested on or after March 1, 2016, enter your SAT Math Score:</t>
  </si>
  <si>
    <t>Accuplacer - Classic (20-120 scale)</t>
  </si>
  <si>
    <t>Accuplacer - Next Generation (200-300 scale)</t>
  </si>
  <si>
    <t>Accuplacer - Classic (20-120 scale) - Scores are valid for 48 months.</t>
  </si>
  <si>
    <t>Accuplacer - Next Generation (200-300 scale) - Scores are valid for 48 months.</t>
  </si>
  <si>
    <r>
      <t xml:space="preserve">Enter Accuplacer </t>
    </r>
    <r>
      <rPr>
        <b/>
        <sz val="12"/>
        <color theme="1"/>
        <rFont val="Calibri"/>
        <family val="2"/>
        <scheme val="minor"/>
      </rPr>
      <t xml:space="preserve">Next Generation Arithmetic </t>
    </r>
    <r>
      <rPr>
        <sz val="12"/>
        <color theme="1"/>
        <rFont val="Calibri"/>
        <family val="2"/>
        <scheme val="minor"/>
      </rPr>
      <t xml:space="preserve"> Score:</t>
    </r>
  </si>
  <si>
    <r>
      <t xml:space="preserve">Enter Accuplacer </t>
    </r>
    <r>
      <rPr>
        <b/>
        <sz val="12"/>
        <color theme="1"/>
        <rFont val="Calibri"/>
        <family val="2"/>
        <scheme val="minor"/>
      </rPr>
      <t>Classic</t>
    </r>
    <r>
      <rPr>
        <sz val="12"/>
        <color theme="1"/>
        <rFont val="Calibri"/>
        <family val="2"/>
        <scheme val="minor"/>
      </rPr>
      <t xml:space="preserve"> </t>
    </r>
    <r>
      <rPr>
        <b/>
        <sz val="12"/>
        <color theme="1"/>
        <rFont val="Calibri"/>
        <family val="2"/>
        <scheme val="minor"/>
      </rPr>
      <t xml:space="preserve">Arithmetic </t>
    </r>
    <r>
      <rPr>
        <sz val="12"/>
        <color theme="1"/>
        <rFont val="Calibri"/>
        <family val="2"/>
        <scheme val="minor"/>
      </rPr>
      <t xml:space="preserve"> Score:</t>
    </r>
  </si>
  <si>
    <r>
      <t xml:space="preserve">Enter Accuplacer </t>
    </r>
    <r>
      <rPr>
        <b/>
        <sz val="12"/>
        <color theme="1"/>
        <rFont val="Calibri"/>
        <family val="2"/>
        <scheme val="minor"/>
      </rPr>
      <t>Classic</t>
    </r>
    <r>
      <rPr>
        <sz val="12"/>
        <color theme="1"/>
        <rFont val="Calibri"/>
        <family val="2"/>
        <scheme val="minor"/>
      </rPr>
      <t xml:space="preserve"> </t>
    </r>
    <r>
      <rPr>
        <b/>
        <sz val="12"/>
        <color theme="1"/>
        <rFont val="Calibri"/>
        <family val="2"/>
        <scheme val="minor"/>
      </rPr>
      <t>Elementary Algebra</t>
    </r>
    <r>
      <rPr>
        <sz val="12"/>
        <color theme="1"/>
        <rFont val="Calibri"/>
        <family val="2"/>
        <scheme val="minor"/>
      </rPr>
      <t xml:space="preserve"> Score:</t>
    </r>
  </si>
  <si>
    <r>
      <t xml:space="preserve">Enter Accuplacer </t>
    </r>
    <r>
      <rPr>
        <b/>
        <sz val="12"/>
        <color theme="1"/>
        <rFont val="Calibri"/>
        <family val="2"/>
        <scheme val="minor"/>
      </rPr>
      <t>Classic</t>
    </r>
    <r>
      <rPr>
        <sz val="12"/>
        <color theme="1"/>
        <rFont val="Calibri"/>
        <family val="2"/>
        <scheme val="minor"/>
      </rPr>
      <t xml:space="preserve"> </t>
    </r>
    <r>
      <rPr>
        <b/>
        <sz val="12"/>
        <color theme="1"/>
        <rFont val="Calibri"/>
        <family val="2"/>
        <scheme val="minor"/>
      </rPr>
      <t>College Math</t>
    </r>
    <r>
      <rPr>
        <sz val="12"/>
        <color theme="1"/>
        <rFont val="Calibri"/>
        <family val="2"/>
        <scheme val="minor"/>
      </rPr>
      <t xml:space="preserve"> Score:</t>
    </r>
  </si>
  <si>
    <r>
      <t xml:space="preserve">Enter Accuplacer </t>
    </r>
    <r>
      <rPr>
        <b/>
        <sz val="12"/>
        <color theme="1"/>
        <rFont val="Calibri"/>
        <family val="2"/>
        <scheme val="minor"/>
      </rPr>
      <t>Next Generation Advanced Algebra/ Functions</t>
    </r>
    <r>
      <rPr>
        <sz val="12"/>
        <color theme="1"/>
        <rFont val="Calibri"/>
        <family val="2"/>
        <scheme val="minor"/>
      </rPr>
      <t xml:space="preserve"> Score:</t>
    </r>
  </si>
  <si>
    <r>
      <t xml:space="preserve">Enter Accuplacer </t>
    </r>
    <r>
      <rPr>
        <b/>
        <sz val="12"/>
        <color theme="1"/>
        <rFont val="Calibri"/>
        <family val="2"/>
        <scheme val="minor"/>
      </rPr>
      <t>Next Generation Quantitative Reasoning, Algebra, Statistics</t>
    </r>
    <r>
      <rPr>
        <sz val="12"/>
        <color theme="1"/>
        <rFont val="Calibri"/>
        <family val="2"/>
        <scheme val="minor"/>
      </rPr>
      <t xml:space="preserve"> Score:</t>
    </r>
  </si>
  <si>
    <t>Welcome to the Testing Services Interactive Math Placement Interpretation Guide!                                                       Please have your date(s) of testing and your test scores available.</t>
  </si>
  <si>
    <t>Welcome to the Testing Services Interactive Geometry Placement Interpretation Guide!                                                                                Please have your date(s) of testing and your test scores available.</t>
  </si>
  <si>
    <t>Welcome to the Testing Services Interactive Reading Placement Interpretation Guide!                                                       Please have your date(s) of testing and your test scores available.</t>
  </si>
  <si>
    <t>Welcome to the Testing Services Interactive Writing Placement Interpretation Guide!                                                       Please have your date(s) of testing and your test scores available.</t>
  </si>
  <si>
    <t>Accuplacer - Classic (20-120 scale) Scores are valid for 48 months.</t>
  </si>
  <si>
    <r>
      <t xml:space="preserve">Your Accuplacer </t>
    </r>
    <r>
      <rPr>
        <b/>
        <sz val="12"/>
        <color theme="1"/>
        <rFont val="Calibri"/>
        <family val="2"/>
        <scheme val="minor"/>
      </rPr>
      <t xml:space="preserve">Classic Reading </t>
    </r>
    <r>
      <rPr>
        <sz val="12"/>
        <color theme="1"/>
        <rFont val="Calibri"/>
        <family val="2"/>
        <scheme val="minor"/>
      </rPr>
      <t>scores will expire on:</t>
    </r>
  </si>
  <si>
    <r>
      <t xml:space="preserve">Enter Accuplacer </t>
    </r>
    <r>
      <rPr>
        <b/>
        <sz val="12"/>
        <color theme="1"/>
        <rFont val="Calibri"/>
        <family val="2"/>
        <scheme val="minor"/>
      </rPr>
      <t>Classic Reading</t>
    </r>
    <r>
      <rPr>
        <sz val="12"/>
        <color theme="1"/>
        <rFont val="Calibri"/>
        <family val="2"/>
        <scheme val="minor"/>
      </rPr>
      <t xml:space="preserve"> Score:</t>
    </r>
  </si>
  <si>
    <t>Accuplacer - Next Generation (200-300 scale) Scores are valid for 48 months.</t>
  </si>
  <si>
    <r>
      <t xml:space="preserve">Date of Accuplacer </t>
    </r>
    <r>
      <rPr>
        <b/>
        <sz val="12"/>
        <color theme="1"/>
        <rFont val="Calibri"/>
        <family val="2"/>
        <scheme val="minor"/>
      </rPr>
      <t>Classic Reading</t>
    </r>
    <r>
      <rPr>
        <sz val="12"/>
        <color theme="1"/>
        <rFont val="Calibri"/>
        <family val="2"/>
        <scheme val="minor"/>
      </rPr>
      <t xml:space="preserve"> Testing (MM/DD/YYYY format):</t>
    </r>
  </si>
  <si>
    <r>
      <t xml:space="preserve">Date of Accuplacer </t>
    </r>
    <r>
      <rPr>
        <b/>
        <sz val="12"/>
        <color theme="1"/>
        <rFont val="Calibri"/>
        <family val="2"/>
        <scheme val="minor"/>
      </rPr>
      <t>Next Generation Reading</t>
    </r>
    <r>
      <rPr>
        <sz val="12"/>
        <color theme="1"/>
        <rFont val="Calibri"/>
        <family val="2"/>
        <scheme val="minor"/>
      </rPr>
      <t xml:space="preserve"> Testing (MM/DD/YYYY format):</t>
    </r>
  </si>
  <si>
    <r>
      <t xml:space="preserve">Your Accuplacer </t>
    </r>
    <r>
      <rPr>
        <b/>
        <sz val="12"/>
        <color theme="1"/>
        <rFont val="Calibri"/>
        <family val="2"/>
        <scheme val="minor"/>
      </rPr>
      <t xml:space="preserve">Next Generation Reading </t>
    </r>
    <r>
      <rPr>
        <sz val="12"/>
        <color theme="1"/>
        <rFont val="Calibri"/>
        <family val="2"/>
        <scheme val="minor"/>
      </rPr>
      <t>scores will expire on:</t>
    </r>
  </si>
  <si>
    <r>
      <t xml:space="preserve">Enter Accuplacer </t>
    </r>
    <r>
      <rPr>
        <b/>
        <sz val="12"/>
        <color theme="1"/>
        <rFont val="Calibri"/>
        <family val="2"/>
        <scheme val="minor"/>
      </rPr>
      <t>Next Generation Reading</t>
    </r>
    <r>
      <rPr>
        <sz val="12"/>
        <color theme="1"/>
        <rFont val="Calibri"/>
        <family val="2"/>
        <scheme val="minor"/>
      </rPr>
      <t xml:space="preserve"> Score:</t>
    </r>
  </si>
  <si>
    <t>Welcome to the Testing Services Interactive EAP Placement Interpretation Guide!                                                                  Please have your date(s) of testing and your test scores available.</t>
  </si>
  <si>
    <t>Students may meet the geometry prerequisite by: (1) earning 60 or more points on the Accuplacer Geometry test, (2) completing MATH 095 with a C or higher, or (3) submitting a high school transcript showing completion of two or more semesters of geometry with a C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</si>
</sst>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2"/>
      <color theme="1"/>
      <name val="Calibri"/>
      <family val="2"/>
      <scheme val="minor"/>
    </font>
    <font>
      <sz val="14"/>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10"/>
      <name val="Calibri"/>
      <family val="2"/>
      <scheme val="minor"/>
    </font>
    <font>
      <b/>
      <sz val="20"/>
      <color theme="1"/>
      <name val="Calibri"/>
      <family val="2"/>
      <scheme val="minor"/>
    </font>
    <font>
      <sz val="16"/>
      <color theme="1"/>
      <name val="Calibri"/>
      <family val="2"/>
      <scheme val="minor"/>
    </font>
    <font>
      <b/>
      <sz val="16"/>
      <name val="Calibri"/>
      <family val="2"/>
      <scheme val="minor"/>
    </font>
    <font>
      <sz val="16"/>
      <name val="Calibri"/>
      <family val="2"/>
      <scheme val="minor"/>
    </font>
    <font>
      <b/>
      <sz val="14"/>
      <name val="Calibri"/>
      <family val="2"/>
      <scheme val="minor"/>
    </font>
    <font>
      <i/>
      <sz val="12"/>
      <color theme="1"/>
      <name val="Calibri"/>
      <family val="2"/>
      <scheme val="minor"/>
    </font>
    <font>
      <b/>
      <u/>
      <sz val="16"/>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99FF6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1" fillId="0" borderId="0" xfId="0" applyFont="1" applyBorder="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0" borderId="1" xfId="0" applyFont="1" applyBorder="1" applyAlignment="1" applyProtection="1">
      <alignment wrapText="1"/>
    </xf>
    <xf numFmtId="0" fontId="1" fillId="0" borderId="3" xfId="0" applyFont="1" applyBorder="1" applyAlignment="1" applyProtection="1">
      <alignment wrapText="1"/>
    </xf>
    <xf numFmtId="0" fontId="1" fillId="0" borderId="4" xfId="0" applyFont="1" applyBorder="1" applyAlignment="1">
      <alignment wrapText="1"/>
    </xf>
    <xf numFmtId="14" fontId="1" fillId="0" borderId="6" xfId="0" applyNumberFormat="1" applyFont="1" applyBorder="1" applyAlignment="1">
      <alignment wrapText="1"/>
    </xf>
    <xf numFmtId="14" fontId="1" fillId="0" borderId="2" xfId="0" applyNumberFormat="1" applyFont="1" applyBorder="1" applyAlignment="1">
      <alignment wrapText="1"/>
    </xf>
    <xf numFmtId="0" fontId="1" fillId="0" borderId="2" xfId="0" applyFont="1" applyBorder="1" applyAlignment="1">
      <alignment wrapText="1"/>
    </xf>
    <xf numFmtId="0" fontId="1" fillId="0" borderId="0" xfId="0" applyFont="1" applyFill="1" applyAlignment="1">
      <alignment wrapText="1"/>
    </xf>
    <xf numFmtId="0" fontId="0" fillId="0" borderId="0" xfId="0" applyFont="1" applyFill="1" applyAlignment="1">
      <alignment wrapText="1"/>
    </xf>
    <xf numFmtId="0" fontId="1" fillId="0" borderId="3" xfId="0" applyFont="1" applyBorder="1" applyAlignment="1">
      <alignment wrapText="1"/>
    </xf>
    <xf numFmtId="0" fontId="7" fillId="0" borderId="0" xfId="1" applyFont="1" applyAlignment="1">
      <alignment horizontal="center" vertical="center" wrapText="1"/>
    </xf>
    <xf numFmtId="0" fontId="5" fillId="0" borderId="0" xfId="0" applyFont="1" applyAlignment="1">
      <alignment wrapText="1"/>
    </xf>
    <xf numFmtId="0" fontId="1" fillId="0" borderId="8"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0" fillId="0" borderId="0" xfId="0" applyFill="1" applyAlignment="1">
      <alignment wrapText="1"/>
    </xf>
    <xf numFmtId="0" fontId="7" fillId="0" borderId="0" xfId="1" applyFont="1" applyFill="1" applyAlignment="1">
      <alignment horizontal="center" vertical="center" wrapText="1"/>
    </xf>
    <xf numFmtId="0" fontId="9" fillId="0" borderId="0" xfId="0" applyFont="1" applyAlignment="1">
      <alignment wrapText="1"/>
    </xf>
    <xf numFmtId="0" fontId="4" fillId="0" borderId="0" xfId="0" applyFont="1" applyAlignment="1">
      <alignment wrapText="1"/>
    </xf>
    <xf numFmtId="0" fontId="13" fillId="0" borderId="4" xfId="0" applyFont="1" applyFill="1" applyBorder="1" applyAlignment="1">
      <alignment wrapText="1"/>
    </xf>
    <xf numFmtId="0" fontId="13" fillId="0" borderId="1" xfId="0" applyFont="1" applyFill="1" applyBorder="1" applyAlignment="1">
      <alignment wrapText="1"/>
    </xf>
    <xf numFmtId="14" fontId="4" fillId="2" borderId="1" xfId="0" applyNumberFormat="1" applyFont="1" applyFill="1" applyBorder="1" applyAlignment="1">
      <alignment wrapText="1"/>
    </xf>
    <xf numFmtId="0" fontId="1" fillId="0" borderId="6" xfId="0" applyFont="1" applyBorder="1" applyAlignment="1">
      <alignment wrapText="1"/>
    </xf>
    <xf numFmtId="0" fontId="1" fillId="0" borderId="0" xfId="0" applyFont="1"/>
    <xf numFmtId="0" fontId="1" fillId="0" borderId="1" xfId="0" applyFont="1" applyBorder="1"/>
    <xf numFmtId="0" fontId="5" fillId="0" borderId="0" xfId="0" applyFont="1" applyFill="1" applyAlignment="1">
      <alignment wrapText="1"/>
    </xf>
    <xf numFmtId="0" fontId="2"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0" fillId="0" borderId="0" xfId="0" applyFill="1" applyAlignment="1">
      <alignment vertical="center" wrapText="1"/>
    </xf>
    <xf numFmtId="0" fontId="5" fillId="0" borderId="0" xfId="0" applyFont="1" applyAlignment="1">
      <alignment vertical="center" wrapText="1"/>
    </xf>
    <xf numFmtId="0" fontId="1" fillId="0" borderId="3" xfId="0" applyFont="1" applyBorder="1" applyAlignment="1" applyProtection="1">
      <alignment vertical="center" wrapText="1"/>
    </xf>
    <xf numFmtId="14" fontId="1" fillId="0" borderId="2" xfId="0" applyNumberFormat="1" applyFont="1" applyBorder="1" applyAlignment="1">
      <alignment vertical="center" wrapText="1"/>
    </xf>
    <xf numFmtId="0" fontId="1" fillId="0" borderId="4"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pplyProtection="1">
      <alignment vertical="center" wrapText="1"/>
    </xf>
    <xf numFmtId="14" fontId="1" fillId="0" borderId="6" xfId="0" applyNumberFormat="1" applyFont="1" applyBorder="1" applyAlignment="1">
      <alignment vertical="center" wrapText="1"/>
    </xf>
    <xf numFmtId="0" fontId="1" fillId="0" borderId="1" xfId="0" applyFont="1" applyBorder="1" applyAlignment="1">
      <alignment vertical="center" wrapText="1"/>
    </xf>
    <xf numFmtId="14" fontId="1" fillId="0" borderId="1" xfId="0" applyNumberFormat="1" applyFont="1" applyBorder="1" applyAlignment="1">
      <alignment vertical="center" wrapText="1"/>
    </xf>
    <xf numFmtId="14" fontId="4" fillId="2" borderId="1" xfId="0" applyNumberFormat="1" applyFont="1" applyFill="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4" fillId="0" borderId="0" xfId="1" applyFont="1" applyFill="1" applyAlignment="1">
      <alignment horizontal="center" vertical="center" wrapText="1"/>
    </xf>
    <xf numFmtId="0" fontId="14" fillId="0" borderId="0" xfId="1" applyFont="1" applyAlignment="1">
      <alignment horizontal="center" vertical="center" wrapText="1"/>
    </xf>
    <xf numFmtId="0" fontId="6" fillId="0" borderId="0" xfId="0" applyFont="1" applyAlignment="1">
      <alignment vertical="center" wrapText="1"/>
    </xf>
    <xf numFmtId="0" fontId="6" fillId="0" borderId="0" xfId="0" applyFont="1"/>
    <xf numFmtId="0" fontId="8" fillId="0" borderId="0" xfId="0" applyFont="1" applyAlignment="1">
      <alignment horizontal="center" vertical="center" wrapText="1"/>
    </xf>
    <xf numFmtId="0" fontId="6" fillId="4" borderId="1" xfId="0" applyFont="1" applyFill="1" applyBorder="1" applyAlignment="1">
      <alignment horizontal="left" vertical="center" wrapText="1"/>
    </xf>
    <xf numFmtId="0" fontId="13" fillId="3" borderId="8" xfId="0" applyFont="1" applyFill="1" applyBorder="1" applyAlignment="1" applyProtection="1">
      <alignment horizontal="left" vertical="center" wrapText="1"/>
    </xf>
    <xf numFmtId="0" fontId="13" fillId="3" borderId="10" xfId="0" applyFont="1" applyFill="1" applyBorder="1" applyAlignment="1" applyProtection="1">
      <alignment horizontal="left" vertical="center" wrapText="1"/>
    </xf>
    <xf numFmtId="0" fontId="13" fillId="3" borderId="9" xfId="0" applyFont="1" applyFill="1" applyBorder="1" applyAlignment="1" applyProtection="1">
      <alignment horizontal="left"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3" fillId="3" borderId="1"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2" fillId="5" borderId="11"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1" fillId="5" borderId="15" xfId="1" applyFont="1" applyFill="1" applyBorder="1" applyAlignment="1">
      <alignment horizontal="center" vertical="center" wrapText="1"/>
    </xf>
    <xf numFmtId="0" fontId="11" fillId="5" borderId="16" xfId="1" applyFont="1" applyFill="1" applyBorder="1" applyAlignment="1">
      <alignment horizontal="center" vertical="center" wrapText="1"/>
    </xf>
    <xf numFmtId="0" fontId="8" fillId="0" borderId="0" xfId="0" applyFont="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6" fillId="4" borderId="1" xfId="0" applyFont="1" applyFill="1" applyBorder="1" applyAlignment="1">
      <alignment horizontal="left" wrapText="1"/>
    </xf>
    <xf numFmtId="0" fontId="13" fillId="3" borderId="8" xfId="0" applyFont="1" applyFill="1" applyBorder="1" applyAlignment="1" applyProtection="1">
      <alignment horizontal="left" wrapText="1"/>
    </xf>
    <xf numFmtId="0" fontId="13" fillId="3" borderId="10" xfId="0" applyFont="1" applyFill="1" applyBorder="1" applyAlignment="1" applyProtection="1">
      <alignment horizontal="left" wrapText="1"/>
    </xf>
    <xf numFmtId="0" fontId="13" fillId="3" borderId="9" xfId="0" applyFont="1" applyFill="1" applyBorder="1" applyAlignment="1" applyProtection="1">
      <alignment horizontal="left"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10" fillId="5" borderId="13" xfId="0" applyFont="1" applyFill="1" applyBorder="1" applyAlignment="1">
      <alignment horizontal="center"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6" fillId="5" borderId="13"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99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01"/>
  <sheetViews>
    <sheetView topLeftCell="A7" workbookViewId="0">
      <pane ySplit="4560" topLeftCell="A82" activePane="bottomLeft"/>
      <selection activeCell="D15" sqref="D15"/>
      <selection pane="bottomLeft" activeCell="F86" sqref="F86"/>
    </sheetView>
  </sheetViews>
  <sheetFormatPr defaultRowHeight="15" x14ac:dyDescent="0.25"/>
  <cols>
    <col min="1" max="3" width="63.42578125" style="33" customWidth="1"/>
    <col min="4" max="4" width="9.5703125" style="33" bestFit="1" customWidth="1"/>
    <col min="5" max="5" width="12.140625" style="33" bestFit="1" customWidth="1"/>
    <col min="6" max="16384" width="9.140625" style="33"/>
  </cols>
  <sheetData>
    <row r="1" spans="1:6" s="32" customFormat="1" ht="60" customHeight="1" x14ac:dyDescent="0.25">
      <c r="A1" s="58" t="s">
        <v>94</v>
      </c>
      <c r="B1" s="58"/>
      <c r="C1" s="58"/>
    </row>
    <row r="2" spans="1:6" ht="15.75" thickBot="1" x14ac:dyDescent="0.3"/>
    <row r="3" spans="1:6" ht="21" x14ac:dyDescent="0.25">
      <c r="A3" s="66" t="s">
        <v>75</v>
      </c>
      <c r="B3" s="67"/>
      <c r="C3" s="68"/>
    </row>
    <row r="4" spans="1:6" ht="21.75" thickBot="1" x14ac:dyDescent="0.3">
      <c r="A4" s="63" t="s">
        <v>76</v>
      </c>
      <c r="B4" s="64"/>
      <c r="C4" s="65"/>
    </row>
    <row r="5" spans="1:6" ht="21.75" thickBot="1" x14ac:dyDescent="0.3">
      <c r="A5" s="34"/>
      <c r="B5" s="34"/>
      <c r="C5" s="34"/>
    </row>
    <row r="6" spans="1:6" ht="21" x14ac:dyDescent="0.25">
      <c r="A6" s="71" t="s">
        <v>77</v>
      </c>
      <c r="B6" s="72"/>
      <c r="C6" s="73"/>
    </row>
    <row r="7" spans="1:6" ht="21.75" thickBot="1" x14ac:dyDescent="0.3">
      <c r="A7" s="63" t="s">
        <v>78</v>
      </c>
      <c r="B7" s="64"/>
      <c r="C7" s="65"/>
    </row>
    <row r="8" spans="1:6" x14ac:dyDescent="0.25">
      <c r="A8" s="35"/>
      <c r="B8" s="35"/>
      <c r="C8" s="35"/>
    </row>
    <row r="9" spans="1:6" ht="21" x14ac:dyDescent="0.25">
      <c r="A9" s="54" t="s">
        <v>84</v>
      </c>
      <c r="B9" s="54" t="s">
        <v>3</v>
      </c>
      <c r="C9" s="54" t="s">
        <v>6</v>
      </c>
      <c r="D9" s="36"/>
      <c r="E9" s="36"/>
      <c r="F9" s="36"/>
    </row>
    <row r="10" spans="1:6" ht="21" x14ac:dyDescent="0.25">
      <c r="A10" s="55" t="s">
        <v>85</v>
      </c>
      <c r="B10" s="54" t="s">
        <v>4</v>
      </c>
      <c r="C10" s="54"/>
      <c r="D10" s="36"/>
      <c r="E10" s="36"/>
      <c r="F10" s="36"/>
    </row>
    <row r="11" spans="1:6" ht="21" x14ac:dyDescent="0.25">
      <c r="A11" s="54" t="s">
        <v>1</v>
      </c>
      <c r="B11" s="54" t="s">
        <v>5</v>
      </c>
      <c r="C11" s="56"/>
      <c r="D11" s="36"/>
      <c r="E11" s="36"/>
      <c r="F11" s="36"/>
    </row>
    <row r="12" spans="1:6" ht="21" x14ac:dyDescent="0.25">
      <c r="A12" s="54" t="s">
        <v>2</v>
      </c>
      <c r="B12" s="54" t="s">
        <v>34</v>
      </c>
      <c r="C12" s="54"/>
      <c r="D12" s="36"/>
      <c r="E12" s="36"/>
      <c r="F12" s="36"/>
    </row>
    <row r="13" spans="1:6" ht="19.5" thickBot="1" x14ac:dyDescent="0.3">
      <c r="A13" s="16"/>
      <c r="B13" s="16"/>
      <c r="C13" s="16"/>
    </row>
    <row r="14" spans="1:6" ht="18.75" x14ac:dyDescent="0.25">
      <c r="A14" s="74" t="s">
        <v>79</v>
      </c>
      <c r="B14" s="75"/>
      <c r="C14" s="76"/>
    </row>
    <row r="15" spans="1:6" ht="21.75" thickBot="1" x14ac:dyDescent="0.3">
      <c r="A15" s="77" t="s">
        <v>80</v>
      </c>
      <c r="B15" s="78"/>
      <c r="C15" s="79"/>
    </row>
    <row r="16" spans="1:6" ht="18.75" x14ac:dyDescent="0.25">
      <c r="A16" s="36"/>
      <c r="B16" s="36"/>
      <c r="C16" s="36"/>
    </row>
    <row r="17" spans="1:5" ht="21" x14ac:dyDescent="0.25">
      <c r="A17" s="59" t="s">
        <v>86</v>
      </c>
      <c r="B17" s="59"/>
      <c r="C17" s="59"/>
    </row>
    <row r="18" spans="1:5" ht="16.5" thickBot="1" x14ac:dyDescent="0.3">
      <c r="A18" s="60" t="s">
        <v>73</v>
      </c>
      <c r="B18" s="61"/>
      <c r="C18" s="62"/>
    </row>
    <row r="19" spans="1:5" ht="17.25" thickTop="1" thickBot="1" x14ac:dyDescent="0.3">
      <c r="A19" s="37" t="s">
        <v>28</v>
      </c>
      <c r="B19" s="38"/>
      <c r="C19" s="39"/>
      <c r="D19" s="40"/>
      <c r="E19" s="40"/>
    </row>
    <row r="20" spans="1:5" ht="16.5" thickTop="1" x14ac:dyDescent="0.25">
      <c r="A20" s="41" t="s">
        <v>12</v>
      </c>
      <c r="B20" s="42" t="str">
        <f>IF(ISBLANK(B19)," ", EDATE(B19,48))</f>
        <v xml:space="preserve"> </v>
      </c>
      <c r="C20" s="43"/>
      <c r="D20" s="40"/>
      <c r="E20" s="40"/>
    </row>
    <row r="21" spans="1:5" ht="15.75" x14ac:dyDescent="0.25">
      <c r="A21" s="41" t="s">
        <v>11</v>
      </c>
      <c r="B21" s="44">
        <f ca="1">TODAY()</f>
        <v>43713</v>
      </c>
      <c r="C21" s="43"/>
      <c r="D21" s="40"/>
      <c r="E21" s="40"/>
    </row>
    <row r="22" spans="1:5" ht="15.75" x14ac:dyDescent="0.25">
      <c r="A22" s="41"/>
      <c r="B22" s="45" t="str">
        <f ca="1">IF(ISBLANK(B19)," ", IF(B20&gt;TODAY(),"Your scores are valid.", "Your scores have expired."))</f>
        <v xml:space="preserve"> </v>
      </c>
      <c r="C22" s="43"/>
      <c r="D22" s="40"/>
      <c r="E22" s="40"/>
    </row>
    <row r="23" spans="1:5" ht="16.5" thickBot="1" x14ac:dyDescent="0.3">
      <c r="A23" s="60" t="s">
        <v>74</v>
      </c>
      <c r="B23" s="61"/>
      <c r="C23" s="62"/>
      <c r="D23" s="40"/>
      <c r="E23" s="40"/>
    </row>
    <row r="24" spans="1:5" ht="67.5" customHeight="1" thickTop="1" thickBot="1" x14ac:dyDescent="0.3">
      <c r="A24" s="37" t="s">
        <v>89</v>
      </c>
      <c r="B24" s="46"/>
      <c r="C24" s="39" t="str">
        <f>IF(ISBLANK(B24)," ", IF(B24&gt;=121,"Scores are not within range.",IF(B24&gt;=61,"Student may register for MATH 094, BMAT 101, or TMAT 107.",IF(B24&gt;=0,"Student may register for MATH 090.","Scores are not within range."))))</f>
        <v xml:space="preserve"> </v>
      </c>
      <c r="D24" s="40"/>
      <c r="E24" s="40"/>
    </row>
    <row r="25" spans="1:5" ht="67.5" customHeight="1" thickTop="1" thickBot="1" x14ac:dyDescent="0.3">
      <c r="A25" s="37" t="s">
        <v>90</v>
      </c>
      <c r="B25" s="46"/>
      <c r="C25" s="39" t="str">
        <f>IF(ISBLANK(B25), " ", IF(B25&gt;=121,"Scores are not within range.",IF(B25&gt;=81,"Student may register for MATH 119, 123, 127, 128, 131, 138, or 142.",IF(B25&gt;=61,"Student may register for MATH 095, 098, or TMAT 108.",IF(B25&gt;=33,"Student may register for MATH 094, BMAT 101, or TMAT 107.","Scores are not within range.")))))</f>
        <v xml:space="preserve"> </v>
      </c>
      <c r="D25" s="40"/>
      <c r="E25" s="40"/>
    </row>
    <row r="26" spans="1:5" ht="67.5" customHeight="1" thickTop="1" thickBot="1" x14ac:dyDescent="0.3">
      <c r="A26" s="37" t="s">
        <v>91</v>
      </c>
      <c r="B26" s="46"/>
      <c r="C26" s="39" t="str">
        <f>IF(ISBLANK(B26), " ", IF(B26&gt;=121,"Scores are not within range.",IF(B26&gt;=71,"Student may register for MATH 170.",IF(B26&gt;=56,"Student may register for MATH 137, 139, 150, or 153.",IF(B26&gt;=31,"Student may register for MATH 119, 123, 127, 128, 131, 138, or 142.",IF(B26&gt;=0,"Student may register for MATH 095, 098, or TMAT 108.","Scores are not within range."))))))</f>
        <v xml:space="preserve"> </v>
      </c>
      <c r="D26" s="40"/>
      <c r="E26" s="40"/>
    </row>
    <row r="27" spans="1:5" ht="16.5" thickTop="1" x14ac:dyDescent="0.25">
      <c r="A27" s="40"/>
      <c r="B27" s="47"/>
      <c r="C27" s="40"/>
      <c r="D27" s="40"/>
      <c r="E27" s="40"/>
    </row>
    <row r="28" spans="1:5" ht="21" x14ac:dyDescent="0.25">
      <c r="A28" s="59" t="s">
        <v>15</v>
      </c>
      <c r="B28" s="59"/>
      <c r="C28" s="59"/>
      <c r="D28" s="40"/>
      <c r="E28" s="40"/>
    </row>
    <row r="29" spans="1:5" s="49" customFormat="1" ht="16.5" thickBot="1" x14ac:dyDescent="0.3">
      <c r="A29" s="60" t="s">
        <v>73</v>
      </c>
      <c r="B29" s="61"/>
      <c r="C29" s="62"/>
      <c r="D29" s="48"/>
      <c r="E29" s="48"/>
    </row>
    <row r="30" spans="1:5" s="49" customFormat="1" ht="17.25" thickTop="1" thickBot="1" x14ac:dyDescent="0.3">
      <c r="A30" s="37" t="s">
        <v>29</v>
      </c>
      <c r="B30" s="38">
        <v>42923</v>
      </c>
      <c r="C30" s="50"/>
      <c r="D30" s="48"/>
      <c r="E30" s="48"/>
    </row>
    <row r="31" spans="1:5" s="49" customFormat="1" ht="16.5" thickTop="1" x14ac:dyDescent="0.25">
      <c r="A31" s="41" t="s">
        <v>14</v>
      </c>
      <c r="B31" s="42">
        <f>IF(ISBLANK(B30), " ",EDATE(B30,48))</f>
        <v>44384</v>
      </c>
      <c r="C31" s="51"/>
      <c r="D31" s="48"/>
      <c r="E31" s="48"/>
    </row>
    <row r="32" spans="1:5" s="49" customFormat="1" ht="15.75" x14ac:dyDescent="0.25">
      <c r="A32" s="41" t="s">
        <v>11</v>
      </c>
      <c r="B32" s="44">
        <f ca="1">TODAY()</f>
        <v>43713</v>
      </c>
      <c r="C32" s="51"/>
      <c r="D32" s="48"/>
      <c r="E32" s="48"/>
    </row>
    <row r="33" spans="1:5" s="49" customFormat="1" ht="15.75" x14ac:dyDescent="0.25">
      <c r="A33" s="41"/>
      <c r="B33" s="45" t="str">
        <f ca="1">IF(ISBLANK(B30)," ", IF(B31&gt;TODAY(),"Your scores are valid.", "Your scores have expired."))</f>
        <v>Your scores are valid.</v>
      </c>
      <c r="C33" s="51"/>
      <c r="D33" s="48"/>
      <c r="E33" s="48"/>
    </row>
    <row r="34" spans="1:5" s="49" customFormat="1" ht="16.5" thickBot="1" x14ac:dyDescent="0.3">
      <c r="A34" s="60" t="s">
        <v>74</v>
      </c>
      <c r="B34" s="61"/>
      <c r="C34" s="62"/>
      <c r="D34" s="48"/>
      <c r="E34" s="48"/>
    </row>
    <row r="35" spans="1:5" ht="67.5" customHeight="1" thickTop="1" thickBot="1" x14ac:dyDescent="0.3">
      <c r="A35" s="52" t="s">
        <v>7</v>
      </c>
      <c r="B35" s="46"/>
      <c r="C35" s="39" t="str">
        <f>IF(ISBLANK(B35), " ", IF(B35&gt;=37,"Scores are not within range.",IF(B35&gt;=23,"Student may register for MATH 142.",IF(B35&gt;=22,"Student may register for MATH 119, 123, 127, 128, 131, or 138.","ACT Math scores below 22 are not accepted for placement.  Student's next step is to complete the ALEKS math placement test."))))</f>
        <v xml:space="preserve"> </v>
      </c>
      <c r="D35" s="40"/>
      <c r="E35" s="40"/>
    </row>
    <row r="36" spans="1:5" ht="16.5" thickTop="1" x14ac:dyDescent="0.25">
      <c r="A36" s="40"/>
      <c r="B36" s="47"/>
      <c r="C36" s="40"/>
      <c r="D36" s="40"/>
      <c r="E36" s="40"/>
    </row>
    <row r="37" spans="1:5" ht="21" x14ac:dyDescent="0.25">
      <c r="A37" s="59" t="s">
        <v>16</v>
      </c>
      <c r="B37" s="59"/>
      <c r="C37" s="59"/>
      <c r="D37" s="40"/>
      <c r="E37" s="40"/>
    </row>
    <row r="38" spans="1:5" ht="16.5" thickBot="1" x14ac:dyDescent="0.3">
      <c r="A38" s="60" t="s">
        <v>73</v>
      </c>
      <c r="B38" s="61"/>
      <c r="C38" s="62"/>
      <c r="D38" s="40"/>
      <c r="E38" s="40"/>
    </row>
    <row r="39" spans="1:5" ht="17.25" thickTop="1" thickBot="1" x14ac:dyDescent="0.3">
      <c r="A39" s="37" t="s">
        <v>30</v>
      </c>
      <c r="B39" s="38"/>
      <c r="C39" s="50"/>
      <c r="D39" s="40"/>
      <c r="E39" s="40"/>
    </row>
    <row r="40" spans="1:5" ht="16.5" thickTop="1" x14ac:dyDescent="0.25">
      <c r="A40" s="41" t="s">
        <v>17</v>
      </c>
      <c r="B40" s="42" t="str">
        <f>IF(ISBLANK(B39)," ", EDATE(B39,24))</f>
        <v xml:space="preserve"> </v>
      </c>
      <c r="C40" s="51"/>
      <c r="D40" s="40"/>
      <c r="E40" s="40"/>
    </row>
    <row r="41" spans="1:5" ht="15.75" x14ac:dyDescent="0.25">
      <c r="A41" s="41" t="s">
        <v>11</v>
      </c>
      <c r="B41" s="44">
        <f ca="1">TODAY()</f>
        <v>43713</v>
      </c>
      <c r="C41" s="51"/>
      <c r="D41" s="40"/>
      <c r="E41" s="40"/>
    </row>
    <row r="42" spans="1:5" ht="15.75" x14ac:dyDescent="0.25">
      <c r="A42" s="41"/>
      <c r="B42" s="45" t="str">
        <f ca="1">IF(ISBLANK(B39)," ", IF(B40&gt;TODAY(),"Your scores are valid.", "Your scores have expired."))</f>
        <v xml:space="preserve"> </v>
      </c>
      <c r="C42" s="51"/>
      <c r="D42" s="40"/>
      <c r="E42" s="40"/>
    </row>
    <row r="43" spans="1:5" ht="16.5" thickBot="1" x14ac:dyDescent="0.3">
      <c r="A43" s="60" t="s">
        <v>74</v>
      </c>
      <c r="B43" s="61"/>
      <c r="C43" s="62"/>
      <c r="D43" s="40"/>
      <c r="E43" s="40"/>
    </row>
    <row r="44" spans="1:5" ht="67.5" customHeight="1" thickTop="1" thickBot="1" x14ac:dyDescent="0.3">
      <c r="A44" s="52" t="s">
        <v>8</v>
      </c>
      <c r="B44" s="46"/>
      <c r="C44" s="39" t="str">
        <f>IF(ISBLANK(B44)," ",IF(B44&gt;=101,"Scores are not within range.",IF(B44&gt;=76,"Student may register for MATH 119, 123, 127, 128, 137, 150, 153, or 170.",IF(B44&gt;=61,"Student may register for MATH 119, 123, 127, 128, 137, 139, 142, 150, or 153.",IF(B44&gt;=54,"Student may register for MATH 119, 123, 127, 128, 131, 138, or 142.",IF(B44&gt;=46,"Student may register for MATH 119, 123, 127, 128, 131, or 138.",IF(B44&gt;=40,"Student may register for MATH 119, 123, 127, or 128.", IF(B44&gt;=27, "Student may register for MATH 095 or 098.",IF(B44&gt;=14,"Student may register for MATH 094.","Student may register for MATH 090.")))))))))</f>
        <v xml:space="preserve"> </v>
      </c>
      <c r="D44" s="40"/>
      <c r="E44" s="40"/>
    </row>
    <row r="45" spans="1:5" ht="16.5" thickTop="1" x14ac:dyDescent="0.25">
      <c r="A45" s="40"/>
      <c r="B45" s="40"/>
      <c r="C45" s="40"/>
      <c r="D45" s="40"/>
      <c r="E45" s="40"/>
    </row>
    <row r="46" spans="1:5" ht="21" x14ac:dyDescent="0.25">
      <c r="A46" s="59" t="s">
        <v>18</v>
      </c>
      <c r="B46" s="59"/>
      <c r="C46" s="59"/>
      <c r="D46" s="40"/>
      <c r="E46" s="40"/>
    </row>
    <row r="47" spans="1:5" ht="16.5" thickBot="1" x14ac:dyDescent="0.3">
      <c r="A47" s="60" t="s">
        <v>73</v>
      </c>
      <c r="B47" s="61"/>
      <c r="C47" s="62"/>
      <c r="D47" s="40"/>
      <c r="E47" s="40"/>
    </row>
    <row r="48" spans="1:5" ht="17.25" thickTop="1" thickBot="1" x14ac:dyDescent="0.3">
      <c r="A48" s="37" t="s">
        <v>31</v>
      </c>
      <c r="B48" s="38"/>
      <c r="C48" s="50"/>
      <c r="D48" s="40"/>
      <c r="E48" s="40"/>
    </row>
    <row r="49" spans="1:5" ht="16.5" thickTop="1" x14ac:dyDescent="0.25">
      <c r="A49" s="41" t="s">
        <v>19</v>
      </c>
      <c r="B49" s="42" t="str">
        <f>IF(ISBLANK(B48), " ", EDATE(B48,48))</f>
        <v xml:space="preserve"> </v>
      </c>
      <c r="C49" s="51"/>
      <c r="D49" s="40"/>
      <c r="E49" s="40"/>
    </row>
    <row r="50" spans="1:5" ht="15.75" x14ac:dyDescent="0.25">
      <c r="A50" s="41" t="s">
        <v>11</v>
      </c>
      <c r="B50" s="44">
        <f ca="1">TODAY()</f>
        <v>43713</v>
      </c>
      <c r="C50" s="51"/>
      <c r="D50" s="40"/>
      <c r="E50" s="40"/>
    </row>
    <row r="51" spans="1:5" ht="15.75" x14ac:dyDescent="0.25">
      <c r="A51" s="41"/>
      <c r="B51" s="45" t="str">
        <f ca="1">IF(ISBLANK(B48)," ", IF(B49&gt;TODAY(),"Your scores are valid.", "Your scores have expired."))</f>
        <v xml:space="preserve"> </v>
      </c>
      <c r="C51" s="51"/>
      <c r="D51" s="40"/>
      <c r="E51" s="40"/>
    </row>
    <row r="52" spans="1:5" ht="16.5" thickBot="1" x14ac:dyDescent="0.3">
      <c r="A52" s="60" t="s">
        <v>74</v>
      </c>
      <c r="B52" s="61"/>
      <c r="C52" s="62"/>
      <c r="D52" s="40"/>
      <c r="E52" s="40"/>
    </row>
    <row r="53" spans="1:5" ht="67.5" customHeight="1" thickTop="1" thickBot="1" x14ac:dyDescent="0.3">
      <c r="A53" s="52" t="s">
        <v>20</v>
      </c>
      <c r="B53" s="46"/>
      <c r="C53" s="39" t="str">
        <f>IF(ISBLANK(B53), " ", IF(B53&gt;=201,"Scores are not within range.",IF(B53&gt;=165,"Student may register for MATH 119, 123, 127, 128, 131, 138, or 142.","GED Math scores below 165 are not accepted for placement.  Student's next step is to complete ALEKS math placement test.")))</f>
        <v xml:space="preserve"> </v>
      </c>
      <c r="D53" s="40"/>
      <c r="E53" s="40"/>
    </row>
    <row r="54" spans="1:5" ht="16.5" thickTop="1" x14ac:dyDescent="0.25">
      <c r="A54" s="40"/>
      <c r="B54" s="40"/>
      <c r="C54" s="40"/>
      <c r="D54" s="40"/>
      <c r="E54" s="40"/>
    </row>
    <row r="55" spans="1:5" ht="21" x14ac:dyDescent="0.25">
      <c r="A55" s="59" t="s">
        <v>21</v>
      </c>
      <c r="B55" s="59"/>
      <c r="C55" s="59"/>
      <c r="D55" s="40"/>
      <c r="E55" s="40"/>
    </row>
    <row r="56" spans="1:5" ht="16.5" thickBot="1" x14ac:dyDescent="0.3">
      <c r="A56" s="60" t="s">
        <v>73</v>
      </c>
      <c r="B56" s="61"/>
      <c r="C56" s="62"/>
      <c r="D56" s="40"/>
      <c r="E56" s="40"/>
    </row>
    <row r="57" spans="1:5" ht="17.25" thickTop="1" thickBot="1" x14ac:dyDescent="0.3">
      <c r="A57" s="37" t="s">
        <v>32</v>
      </c>
      <c r="B57" s="38"/>
      <c r="C57" s="50"/>
      <c r="D57" s="40"/>
      <c r="E57" s="40"/>
    </row>
    <row r="58" spans="1:5" ht="16.5" thickTop="1" x14ac:dyDescent="0.25">
      <c r="A58" s="41" t="s">
        <v>22</v>
      </c>
      <c r="B58" s="42" t="str">
        <f>IF(ISBLANK(B57), " ", EDATE(B57,48))</f>
        <v xml:space="preserve"> </v>
      </c>
      <c r="C58" s="51"/>
      <c r="D58" s="40"/>
      <c r="E58" s="40"/>
    </row>
    <row r="59" spans="1:5" ht="15.75" x14ac:dyDescent="0.25">
      <c r="A59" s="41" t="s">
        <v>11</v>
      </c>
      <c r="B59" s="44">
        <f ca="1">TODAY()</f>
        <v>43713</v>
      </c>
      <c r="C59" s="51"/>
      <c r="D59" s="40"/>
      <c r="E59" s="40"/>
    </row>
    <row r="60" spans="1:5" ht="15.75" x14ac:dyDescent="0.25">
      <c r="A60" s="41"/>
      <c r="B60" s="45" t="str">
        <f ca="1">IF(ISBLANK(B57)," ", IF(B58&gt;TODAY(),"Your scores are valid.", "Your scores have expired."))</f>
        <v xml:space="preserve"> </v>
      </c>
      <c r="C60" s="51"/>
      <c r="D60" s="40"/>
      <c r="E60" s="40"/>
    </row>
    <row r="61" spans="1:5" ht="16.5" thickBot="1" x14ac:dyDescent="0.3">
      <c r="A61" s="60" t="s">
        <v>74</v>
      </c>
      <c r="B61" s="61"/>
      <c r="C61" s="62"/>
      <c r="D61" s="40"/>
      <c r="E61" s="40"/>
    </row>
    <row r="62" spans="1:5" ht="67.5" customHeight="1" thickTop="1" thickBot="1" x14ac:dyDescent="0.3">
      <c r="A62" s="52" t="s">
        <v>9</v>
      </c>
      <c r="B62" s="46"/>
      <c r="C62" s="39" t="str">
        <f>IF(ISBLANK(B62), " ", IF(B62&gt;=21,"Scores are not within range.",IF(B62&gt;=15,"Student may register for MATH 119, 123, 127, 128, 131, 138, or 142.","HiSET Math scores below 15 are not accepted for placement.  Student's next step is to complete the ALEKS math placement test.")))</f>
        <v xml:space="preserve"> </v>
      </c>
      <c r="D62" s="40"/>
      <c r="E62" s="40"/>
    </row>
    <row r="63" spans="1:5" ht="16.5" thickTop="1" x14ac:dyDescent="0.25">
      <c r="A63" s="47"/>
      <c r="B63" s="47"/>
      <c r="C63" s="40"/>
      <c r="D63" s="40"/>
      <c r="E63" s="40"/>
    </row>
    <row r="64" spans="1:5" ht="21" x14ac:dyDescent="0.25">
      <c r="A64" s="59" t="s">
        <v>23</v>
      </c>
      <c r="B64" s="59"/>
      <c r="C64" s="59"/>
      <c r="D64" s="40"/>
      <c r="E64" s="40"/>
    </row>
    <row r="65" spans="1:5" ht="16.5" thickBot="1" x14ac:dyDescent="0.3">
      <c r="A65" s="60" t="s">
        <v>73</v>
      </c>
      <c r="B65" s="61"/>
      <c r="C65" s="62"/>
      <c r="D65" s="40"/>
      <c r="E65" s="40"/>
    </row>
    <row r="66" spans="1:5" ht="17.25" thickTop="1" thickBot="1" x14ac:dyDescent="0.3">
      <c r="A66" s="37" t="s">
        <v>27</v>
      </c>
      <c r="B66" s="38"/>
      <c r="C66" s="50"/>
      <c r="D66" s="40"/>
      <c r="E66" s="40"/>
    </row>
    <row r="67" spans="1:5" ht="16.5" thickTop="1" x14ac:dyDescent="0.25">
      <c r="A67" s="41" t="s">
        <v>24</v>
      </c>
      <c r="B67" s="42" t="str">
        <f>IF(ISBLANK(B66), " ", EDATE(B66,48))</f>
        <v xml:space="preserve"> </v>
      </c>
      <c r="C67" s="51"/>
      <c r="D67" s="40"/>
      <c r="E67" s="40"/>
    </row>
    <row r="68" spans="1:5" ht="15.75" x14ac:dyDescent="0.25">
      <c r="A68" s="41" t="s">
        <v>11</v>
      </c>
      <c r="B68" s="44">
        <f ca="1">TODAY()</f>
        <v>43713</v>
      </c>
      <c r="C68" s="51"/>
      <c r="D68" s="40"/>
      <c r="E68" s="40"/>
    </row>
    <row r="69" spans="1:5" ht="15.75" x14ac:dyDescent="0.25">
      <c r="A69" s="41"/>
      <c r="B69" s="45" t="str">
        <f ca="1">IF(ISBLANK(B66)," ", IF(B67&gt;TODAY(),"Your scores are valid.", "Your scores have expired."))</f>
        <v xml:space="preserve"> </v>
      </c>
      <c r="C69" s="51"/>
      <c r="D69" s="40"/>
      <c r="E69" s="40"/>
    </row>
    <row r="70" spans="1:5" ht="16.5" thickBot="1" x14ac:dyDescent="0.3">
      <c r="A70" s="60" t="s">
        <v>74</v>
      </c>
      <c r="B70" s="61"/>
      <c r="C70" s="62"/>
      <c r="D70" s="40"/>
      <c r="E70" s="40"/>
    </row>
    <row r="71" spans="1:5" ht="67.5" customHeight="1" thickTop="1" thickBot="1" x14ac:dyDescent="0.3">
      <c r="A71" s="52" t="s">
        <v>10</v>
      </c>
      <c r="B71" s="46"/>
      <c r="C71" s="39" t="str">
        <f>IF(ISBLANK(B71), " ", IF(B71&gt;=6,"Scores are not within range.",IF(B71&gt;=4,"Student may register for MATH 119, 123, 127, 128, 131, 138, or 142.","PARCC Algebra II scores below 4 are not accepted for placement.  Student's next step is to complete the ALEKS math placement test.")))</f>
        <v xml:space="preserve"> </v>
      </c>
      <c r="D71" s="40"/>
      <c r="E71" s="40"/>
    </row>
    <row r="72" spans="1:5" ht="16.5" thickTop="1" x14ac:dyDescent="0.25">
      <c r="A72" s="47"/>
      <c r="B72" s="47"/>
      <c r="C72" s="40"/>
      <c r="D72" s="40"/>
      <c r="E72" s="40"/>
    </row>
    <row r="73" spans="1:5" ht="21" x14ac:dyDescent="0.25">
      <c r="A73" s="59" t="s">
        <v>25</v>
      </c>
      <c r="B73" s="59"/>
      <c r="C73" s="59"/>
      <c r="D73" s="40"/>
      <c r="E73" s="40"/>
    </row>
    <row r="74" spans="1:5" ht="16.5" thickBot="1" x14ac:dyDescent="0.3">
      <c r="A74" s="60" t="s">
        <v>73</v>
      </c>
      <c r="B74" s="61"/>
      <c r="C74" s="62"/>
      <c r="D74" s="40"/>
      <c r="E74" s="40"/>
    </row>
    <row r="75" spans="1:5" ht="17.25" thickTop="1" thickBot="1" x14ac:dyDescent="0.3">
      <c r="A75" s="43" t="s">
        <v>26</v>
      </c>
      <c r="B75" s="38"/>
      <c r="C75" s="43"/>
      <c r="D75" s="40"/>
      <c r="E75" s="40"/>
    </row>
    <row r="76" spans="1:5" ht="16.5" thickTop="1" x14ac:dyDescent="0.25">
      <c r="A76" s="41" t="s">
        <v>33</v>
      </c>
      <c r="B76" s="42" t="str">
        <f>IF(ISBLANK(B75), " ", EDATE(B75,48))</f>
        <v xml:space="preserve"> </v>
      </c>
      <c r="C76" s="43"/>
    </row>
    <row r="77" spans="1:5" ht="15.75" x14ac:dyDescent="0.25">
      <c r="A77" s="41" t="s">
        <v>11</v>
      </c>
      <c r="B77" s="44">
        <f ca="1">TODAY()</f>
        <v>43713</v>
      </c>
      <c r="C77" s="43"/>
    </row>
    <row r="78" spans="1:5" ht="15.75" x14ac:dyDescent="0.25">
      <c r="A78" s="43"/>
      <c r="B78" s="45" t="str">
        <f ca="1">IF(ISBLANK(B75)," ", IF(B76&gt;TODAY(),"Your scores are valid.", "Your scores have expired."))</f>
        <v xml:space="preserve"> </v>
      </c>
      <c r="C78" s="43"/>
    </row>
    <row r="79" spans="1:5" ht="16.5" thickBot="1" x14ac:dyDescent="0.3">
      <c r="A79" s="69" t="s">
        <v>74</v>
      </c>
      <c r="B79" s="70"/>
      <c r="C79" s="69"/>
    </row>
    <row r="80" spans="1:5" ht="67.5" customHeight="1" thickTop="1" thickBot="1" x14ac:dyDescent="0.3">
      <c r="A80" s="52" t="s">
        <v>83</v>
      </c>
      <c r="B80" s="46"/>
      <c r="C80" s="39" t="str">
        <f>IF(ISBLANK(B80), " ", IF(B80&gt;=801,"Scores are not within range.",IF(B80&gt;=590,"Student may register for MATH 142.",IF(B80&gt;=530,"Student may register for MATH 119, 123, 127, 128, 131, or 138.","SAT Math scores below 530 are not accepted for placement.  Student's next step is to complete the ALEKS math placement test."))))</f>
        <v xml:space="preserve"> </v>
      </c>
    </row>
    <row r="81" spans="1:3" ht="16.5" thickTop="1" x14ac:dyDescent="0.25">
      <c r="A81" s="43"/>
      <c r="B81" s="53"/>
      <c r="C81" s="43"/>
    </row>
    <row r="82" spans="1:3" ht="21" x14ac:dyDescent="0.25">
      <c r="A82" s="59" t="s">
        <v>35</v>
      </c>
      <c r="B82" s="59"/>
      <c r="C82" s="59"/>
    </row>
    <row r="83" spans="1:3" ht="16.5" thickBot="1" x14ac:dyDescent="0.3">
      <c r="A83" s="60" t="s">
        <v>73</v>
      </c>
      <c r="B83" s="61"/>
      <c r="C83" s="62"/>
    </row>
    <row r="84" spans="1:3" ht="17.25" thickTop="1" thickBot="1" x14ac:dyDescent="0.3">
      <c r="A84" s="37" t="s">
        <v>36</v>
      </c>
      <c r="B84" s="38"/>
      <c r="C84" s="50"/>
    </row>
    <row r="85" spans="1:3" ht="16.5" thickTop="1" x14ac:dyDescent="0.25">
      <c r="A85" s="41" t="s">
        <v>37</v>
      </c>
      <c r="B85" s="42" t="str">
        <f>IF(ISBLANK(B84), " ", EDATE(B84,48))</f>
        <v xml:space="preserve"> </v>
      </c>
      <c r="C85" s="51"/>
    </row>
    <row r="86" spans="1:3" ht="15.75" x14ac:dyDescent="0.25">
      <c r="A86" s="41" t="s">
        <v>11</v>
      </c>
      <c r="B86" s="44">
        <f ca="1">TODAY()</f>
        <v>43713</v>
      </c>
      <c r="C86" s="51"/>
    </row>
    <row r="87" spans="1:3" ht="15.75" x14ac:dyDescent="0.25">
      <c r="A87" s="41"/>
      <c r="B87" s="45" t="str">
        <f ca="1">IF(ISBLANK(B84)," ", IF(B85&gt;TODAY(),"Your scores are valid.", "Your scores have expired."))</f>
        <v xml:space="preserve"> </v>
      </c>
      <c r="C87" s="51"/>
    </row>
    <row r="88" spans="1:3" ht="16.5" thickBot="1" x14ac:dyDescent="0.3">
      <c r="A88" s="60" t="s">
        <v>74</v>
      </c>
      <c r="B88" s="61"/>
      <c r="C88" s="62"/>
    </row>
    <row r="89" spans="1:3" ht="67.5" customHeight="1" thickTop="1" thickBot="1" x14ac:dyDescent="0.3">
      <c r="A89" s="52" t="s">
        <v>38</v>
      </c>
      <c r="B89" s="46"/>
      <c r="C89" s="39" t="str">
        <f>IF(ISBLANK(B89), " ", IF(B89&gt;=801,"Scores are not within range.",IF(B89&gt;=560,"Student may register for MATH 119, 123, 127, 128, 131, 138, or 142.","TASC Math scores below 560 are not accepted for placement.  Student's next step is to complete the ALEKS math placement test.")))</f>
        <v xml:space="preserve"> </v>
      </c>
    </row>
    <row r="90" spans="1:3" ht="16.5" customHeight="1" thickTop="1" x14ac:dyDescent="0.25">
      <c r="A90" s="40"/>
      <c r="B90" s="40"/>
      <c r="C90" s="40"/>
    </row>
    <row r="91" spans="1:3" ht="21" x14ac:dyDescent="0.25">
      <c r="A91" s="59" t="s">
        <v>87</v>
      </c>
      <c r="B91" s="59"/>
      <c r="C91" s="59"/>
    </row>
    <row r="92" spans="1:3" ht="16.5" thickBot="1" x14ac:dyDescent="0.3">
      <c r="A92" s="60" t="s">
        <v>73</v>
      </c>
      <c r="B92" s="61"/>
      <c r="C92" s="62"/>
    </row>
    <row r="93" spans="1:3" ht="17.25" thickTop="1" thickBot="1" x14ac:dyDescent="0.3">
      <c r="A93" s="37" t="s">
        <v>28</v>
      </c>
      <c r="B93" s="38"/>
      <c r="C93" s="39"/>
    </row>
    <row r="94" spans="1:3" ht="16.5" thickTop="1" x14ac:dyDescent="0.25">
      <c r="A94" s="41" t="s">
        <v>12</v>
      </c>
      <c r="B94" s="42" t="str">
        <f>IF(ISBLANK(B93)," ", EDATE(B93,48))</f>
        <v xml:space="preserve"> </v>
      </c>
      <c r="C94" s="43"/>
    </row>
    <row r="95" spans="1:3" ht="15.75" x14ac:dyDescent="0.25">
      <c r="A95" s="41" t="s">
        <v>11</v>
      </c>
      <c r="B95" s="44">
        <f ca="1">TODAY()</f>
        <v>43713</v>
      </c>
      <c r="C95" s="43"/>
    </row>
    <row r="96" spans="1:3" ht="15.75" x14ac:dyDescent="0.25">
      <c r="A96" s="41"/>
      <c r="B96" s="45" t="str">
        <f ca="1">IF(ISBLANK(B93)," ", IF(B94&gt;TODAY(),"Your scores are valid.", "Your scores have expired."))</f>
        <v xml:space="preserve"> </v>
      </c>
      <c r="C96" s="43"/>
    </row>
    <row r="97" spans="1:3" ht="16.5" thickBot="1" x14ac:dyDescent="0.3">
      <c r="A97" s="60" t="s">
        <v>74</v>
      </c>
      <c r="B97" s="61"/>
      <c r="C97" s="62"/>
    </row>
    <row r="98" spans="1:3" ht="17.25" thickTop="1" thickBot="1" x14ac:dyDescent="0.3">
      <c r="A98" s="37" t="s">
        <v>88</v>
      </c>
      <c r="B98" s="46"/>
      <c r="C98" s="39" t="str">
        <f>IF(ISBLANK(B98)," ", IF(B98&gt;=301,"Scores are not within range.",IF(B98&gt;=263,"Student may register for MATH 094, BMAT 101, or TMAT 107.",IF(B98&gt;=200,"Student may register for MATH 090.","Scores are not within range."))))</f>
        <v xml:space="preserve"> </v>
      </c>
    </row>
    <row r="99" spans="1:3" ht="33.75" customHeight="1" thickTop="1" thickBot="1" x14ac:dyDescent="0.3">
      <c r="A99" s="37" t="s">
        <v>93</v>
      </c>
      <c r="B99" s="46"/>
      <c r="C99" s="39" t="str">
        <f>IF(ISBLANK(B99), " ", IF(B99&gt;=301,"Scores are not within range.",IF(B99&gt;=257,"Student may register for MATH 119, 123, 127, 128, 131, 138, or 142.",IF(B99&gt;=248,"Student may register for MATH 095, 098, or TMAT 108.",IF(B99&gt;=235,"Student may register for MATH 094, BMAT 101, or TMAT 107.","Scores are not within range.")))))</f>
        <v xml:space="preserve"> </v>
      </c>
    </row>
    <row r="100" spans="1:3" ht="33" thickTop="1" thickBot="1" x14ac:dyDescent="0.3">
      <c r="A100" s="37" t="s">
        <v>92</v>
      </c>
      <c r="B100" s="46"/>
      <c r="C100" s="39" t="str">
        <f>IF(ISBLANK(B100), " ", IF(B100&gt;=301,"Scores are not within range.",IF(B100&gt;=276,"Student may register for MATH 170.",IF(B100&gt;=263,"Student may register for MATH 137, 139, 150, or 153.",IF(B100&gt;=237,"Student may register for MATH 119, 123, 127, 128, 131, 138, or 142.",IF(B100&gt;=200,"Student may register for MATH 095, 098, or TMAT 108.","Scores are not within range."))))))</f>
        <v xml:space="preserve"> </v>
      </c>
    </row>
    <row r="101" spans="1:3" ht="15.75" thickTop="1" x14ac:dyDescent="0.25"/>
  </sheetData>
  <sheetProtection selectLockedCells="1"/>
  <mergeCells count="34">
    <mergeCell ref="A91:C91"/>
    <mergeCell ref="A92:C92"/>
    <mergeCell ref="A97:C97"/>
    <mergeCell ref="A6:C6"/>
    <mergeCell ref="A14:C14"/>
    <mergeCell ref="A65:C65"/>
    <mergeCell ref="A23:C23"/>
    <mergeCell ref="A34:C34"/>
    <mergeCell ref="A43:C43"/>
    <mergeCell ref="A52:C52"/>
    <mergeCell ref="A61:C61"/>
    <mergeCell ref="A56:C56"/>
    <mergeCell ref="A88:C88"/>
    <mergeCell ref="A7:C7"/>
    <mergeCell ref="A15:C15"/>
    <mergeCell ref="A83:C83"/>
    <mergeCell ref="A74:C74"/>
    <mergeCell ref="A79:C79"/>
    <mergeCell ref="A82:C82"/>
    <mergeCell ref="A46:C46"/>
    <mergeCell ref="A1:C1"/>
    <mergeCell ref="A55:C55"/>
    <mergeCell ref="A64:C64"/>
    <mergeCell ref="A73:C73"/>
    <mergeCell ref="A17:C17"/>
    <mergeCell ref="A28:C28"/>
    <mergeCell ref="A37:C37"/>
    <mergeCell ref="A18:C18"/>
    <mergeCell ref="A29:C29"/>
    <mergeCell ref="A38:C38"/>
    <mergeCell ref="A47:C47"/>
    <mergeCell ref="A70:C70"/>
    <mergeCell ref="A4:C4"/>
    <mergeCell ref="A3:C3"/>
  </mergeCells>
  <hyperlinks>
    <hyperlink ref="A9" location="'Math Placement'!A17:A29" display="Accuplacer - Classic (20-120 scale)"/>
    <hyperlink ref="A12" location="'Math Placement'!A37:A47" display="ALEKS"/>
    <hyperlink ref="A11" location="'Math Placement'!A28:A38" display="ACT"/>
    <hyperlink ref="A10" location="'Math Placement'!A91:A117" display="Accuplacer - Next Generation (200-300 scale)"/>
    <hyperlink ref="B9" location="'Math Placement'!A46:A68" display="GED"/>
    <hyperlink ref="B10" location="'Math Placement'!A55:A75" display="HiSET"/>
    <hyperlink ref="B11" location="'Math Placement'!A64:A84" display="PARCC"/>
    <hyperlink ref="B12" location="'Math Placement'!A73:A93" display="SAT"/>
    <hyperlink ref="C9" location="'Math Placement'!A82:A102" display="TAS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4"/>
  <sheetViews>
    <sheetView tabSelected="1" workbookViewId="0">
      <selection activeCell="A21" sqref="A21:XFD24"/>
    </sheetView>
  </sheetViews>
  <sheetFormatPr defaultRowHeight="15" x14ac:dyDescent="0.25"/>
  <cols>
    <col min="1" max="2" width="63.42578125" customWidth="1"/>
    <col min="3" max="3" width="63.42578125" style="1" customWidth="1"/>
  </cols>
  <sheetData>
    <row r="1" spans="1:3" ht="58.5" customHeight="1" x14ac:dyDescent="0.4">
      <c r="A1" s="80" t="s">
        <v>95</v>
      </c>
      <c r="B1" s="80"/>
      <c r="C1" s="80"/>
    </row>
    <row r="2" spans="1:3" ht="15.75" thickBot="1" x14ac:dyDescent="0.3">
      <c r="A2" s="1"/>
      <c r="B2" s="1"/>
    </row>
    <row r="3" spans="1:3" ht="21" x14ac:dyDescent="0.35">
      <c r="A3" s="87" t="s">
        <v>75</v>
      </c>
      <c r="B3" s="88"/>
      <c r="C3" s="89"/>
    </row>
    <row r="4" spans="1:3" ht="21.75" customHeight="1" thickBot="1" x14ac:dyDescent="0.3">
      <c r="A4" s="63" t="s">
        <v>76</v>
      </c>
      <c r="B4" s="64"/>
      <c r="C4" s="65"/>
    </row>
    <row r="5" spans="1:3" ht="21.75" thickBot="1" x14ac:dyDescent="0.4">
      <c r="A5" s="23"/>
      <c r="B5" s="23"/>
      <c r="C5" s="23"/>
    </row>
    <row r="6" spans="1:3" ht="21" x14ac:dyDescent="0.35">
      <c r="A6" s="90" t="s">
        <v>77</v>
      </c>
      <c r="B6" s="91"/>
      <c r="C6" s="92"/>
    </row>
    <row r="7" spans="1:3" ht="21.75" customHeight="1" thickBot="1" x14ac:dyDescent="0.3">
      <c r="A7" s="63" t="s">
        <v>78</v>
      </c>
      <c r="B7" s="64"/>
      <c r="C7" s="65"/>
    </row>
    <row r="8" spans="1:3" x14ac:dyDescent="0.25">
      <c r="A8" s="21"/>
      <c r="B8" s="21"/>
      <c r="C8" s="21"/>
    </row>
    <row r="9" spans="1:3" ht="18.75" x14ac:dyDescent="0.25">
      <c r="A9" s="22" t="s">
        <v>0</v>
      </c>
      <c r="B9" s="22"/>
      <c r="C9" s="22"/>
    </row>
    <row r="10" spans="1:3" ht="19.5" thickBot="1" x14ac:dyDescent="0.3">
      <c r="A10" s="16"/>
      <c r="B10" s="16"/>
      <c r="C10" s="16"/>
    </row>
    <row r="11" spans="1:3" ht="18.75" x14ac:dyDescent="0.25">
      <c r="A11" s="74" t="s">
        <v>79</v>
      </c>
      <c r="B11" s="75"/>
      <c r="C11" s="76"/>
    </row>
    <row r="12" spans="1:3" ht="21.75" customHeight="1" thickBot="1" x14ac:dyDescent="0.3">
      <c r="A12" s="77" t="s">
        <v>80</v>
      </c>
      <c r="B12" s="78"/>
      <c r="C12" s="79"/>
    </row>
    <row r="13" spans="1:3" ht="15.75" x14ac:dyDescent="0.25">
      <c r="A13" s="24"/>
      <c r="B13" s="24"/>
      <c r="C13" s="24"/>
    </row>
    <row r="14" spans="1:3" ht="15.75" x14ac:dyDescent="0.25">
      <c r="A14" s="29"/>
      <c r="B14" s="29"/>
      <c r="C14" s="3"/>
    </row>
    <row r="15" spans="1:3" ht="15.75" x14ac:dyDescent="0.25">
      <c r="A15" s="81" t="s">
        <v>39</v>
      </c>
      <c r="B15" s="81"/>
      <c r="C15" s="81"/>
    </row>
    <row r="16" spans="1:3" ht="30" customHeight="1" x14ac:dyDescent="0.25">
      <c r="A16" s="82" t="s">
        <v>107</v>
      </c>
      <c r="B16" s="82"/>
      <c r="C16" s="82"/>
    </row>
    <row r="17" spans="1:3" ht="15.75" x14ac:dyDescent="0.25">
      <c r="A17" s="30"/>
      <c r="B17" s="30"/>
      <c r="C17" s="5"/>
    </row>
    <row r="18" spans="1:3" ht="21" x14ac:dyDescent="0.35">
      <c r="A18" s="83" t="s">
        <v>40</v>
      </c>
      <c r="B18" s="83"/>
      <c r="C18" s="83"/>
    </row>
    <row r="19" spans="1:3" ht="16.5" thickBot="1" x14ac:dyDescent="0.3">
      <c r="A19" s="84" t="s">
        <v>81</v>
      </c>
      <c r="B19" s="85"/>
      <c r="C19" s="86"/>
    </row>
    <row r="20" spans="1:3" ht="68.25" customHeight="1" thickTop="1" thickBot="1" x14ac:dyDescent="0.3">
      <c r="A20" s="15" t="s">
        <v>41</v>
      </c>
      <c r="B20" s="12"/>
      <c r="C20" s="9" t="str">
        <f>IF(ISBLANK(B20)," ", IF(B20&gt;=101,"Scores are not within range.",IF(B20&gt;=60,"Student met geometry prerequisite.","Accuplacer Geometry scores below 60 do not meet the geometry prerequisite.")))</f>
        <v xml:space="preserve"> </v>
      </c>
    </row>
    <row r="21" spans="1:3" ht="16.5" thickTop="1" x14ac:dyDescent="0.25">
      <c r="A21" s="29"/>
      <c r="B21" s="29"/>
      <c r="C21" s="3"/>
    </row>
    <row r="22" spans="1:3" ht="15.75" x14ac:dyDescent="0.25">
      <c r="A22" s="29"/>
      <c r="B22" s="29"/>
      <c r="C22" s="3"/>
    </row>
    <row r="23" spans="1:3" ht="15.75" x14ac:dyDescent="0.25">
      <c r="A23" s="29"/>
      <c r="B23" s="29"/>
      <c r="C23" s="3"/>
    </row>
    <row r="24" spans="1:3" ht="15.75" x14ac:dyDescent="0.25">
      <c r="A24" s="29"/>
      <c r="B24" s="29"/>
      <c r="C24" s="3"/>
    </row>
  </sheetData>
  <mergeCells count="11">
    <mergeCell ref="A1:C1"/>
    <mergeCell ref="A15:C15"/>
    <mergeCell ref="A16:C16"/>
    <mergeCell ref="A18:C18"/>
    <mergeCell ref="A19:C19"/>
    <mergeCell ref="A3:C3"/>
    <mergeCell ref="A4:C4"/>
    <mergeCell ref="A6:C6"/>
    <mergeCell ref="A7:C7"/>
    <mergeCell ref="A11:C11"/>
    <mergeCell ref="A12:C12"/>
  </mergeCells>
  <hyperlinks>
    <hyperlink ref="A9" location="'Geometry Placement'!A18:A21" display="Accuplace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9"/>
  <sheetViews>
    <sheetView topLeftCell="A21" workbookViewId="0">
      <pane ySplit="2925" topLeftCell="A75"/>
      <selection activeCell="C24" sqref="C24"/>
      <selection pane="bottomLeft" activeCell="C18" sqref="C18"/>
    </sheetView>
  </sheetViews>
  <sheetFormatPr defaultRowHeight="15" x14ac:dyDescent="0.25"/>
  <cols>
    <col min="1" max="3" width="63.42578125" style="1" customWidth="1"/>
    <col min="4" max="4" width="9.5703125" style="1" bestFit="1" customWidth="1"/>
    <col min="5" max="5" width="12.140625" style="1" bestFit="1" customWidth="1"/>
    <col min="6" max="16384" width="9.140625" style="1"/>
  </cols>
  <sheetData>
    <row r="1" spans="1:4" s="2" customFormat="1" ht="60" customHeight="1" x14ac:dyDescent="0.4">
      <c r="A1" s="80" t="s">
        <v>96</v>
      </c>
      <c r="B1" s="80"/>
      <c r="C1" s="80"/>
    </row>
    <row r="2" spans="1:4" ht="15.75" thickBot="1" x14ac:dyDescent="0.3"/>
    <row r="3" spans="1:4" ht="21" x14ac:dyDescent="0.35">
      <c r="A3" s="87" t="s">
        <v>75</v>
      </c>
      <c r="B3" s="88"/>
      <c r="C3" s="89"/>
    </row>
    <row r="4" spans="1:4" ht="21.75" customHeight="1" thickBot="1" x14ac:dyDescent="0.3">
      <c r="A4" s="63" t="s">
        <v>76</v>
      </c>
      <c r="B4" s="64"/>
      <c r="C4" s="65"/>
    </row>
    <row r="5" spans="1:4" ht="21.75" thickBot="1" x14ac:dyDescent="0.4">
      <c r="A5" s="23"/>
      <c r="B5" s="23"/>
      <c r="C5" s="23"/>
    </row>
    <row r="6" spans="1:4" ht="21" x14ac:dyDescent="0.35">
      <c r="A6" s="90" t="s">
        <v>77</v>
      </c>
      <c r="B6" s="91"/>
      <c r="C6" s="92"/>
    </row>
    <row r="7" spans="1:4" ht="21.75" customHeight="1" thickBot="1" x14ac:dyDescent="0.3">
      <c r="A7" s="63" t="s">
        <v>78</v>
      </c>
      <c r="B7" s="64"/>
      <c r="C7" s="65"/>
    </row>
    <row r="8" spans="1:4" x14ac:dyDescent="0.25">
      <c r="A8" s="21"/>
      <c r="B8" s="21"/>
      <c r="C8" s="21"/>
    </row>
    <row r="9" spans="1:4" ht="21" x14ac:dyDescent="0.3">
      <c r="A9" s="55" t="s">
        <v>84</v>
      </c>
      <c r="B9" s="55" t="s">
        <v>3</v>
      </c>
      <c r="C9" s="55" t="s">
        <v>34</v>
      </c>
      <c r="D9" s="17"/>
    </row>
    <row r="10" spans="1:4" ht="21" x14ac:dyDescent="0.3">
      <c r="A10" s="55" t="s">
        <v>85</v>
      </c>
      <c r="B10" s="55" t="s">
        <v>4</v>
      </c>
      <c r="C10" s="55" t="s">
        <v>6</v>
      </c>
      <c r="D10" s="17"/>
    </row>
    <row r="11" spans="1:4" ht="21" x14ac:dyDescent="0.3">
      <c r="A11" s="55" t="s">
        <v>1</v>
      </c>
      <c r="B11" s="55" t="s">
        <v>5</v>
      </c>
      <c r="C11" s="55"/>
      <c r="D11" s="17"/>
    </row>
    <row r="12" spans="1:4" ht="19.5" thickBot="1" x14ac:dyDescent="0.35">
      <c r="A12" s="16"/>
      <c r="B12" s="16"/>
      <c r="C12" s="16"/>
      <c r="D12" s="17"/>
    </row>
    <row r="13" spans="1:4" ht="18.75" x14ac:dyDescent="0.3">
      <c r="A13" s="74" t="s">
        <v>79</v>
      </c>
      <c r="B13" s="75"/>
      <c r="C13" s="76"/>
      <c r="D13" s="17"/>
    </row>
    <row r="14" spans="1:4" ht="21.75" thickBot="1" x14ac:dyDescent="0.35">
      <c r="A14" s="77" t="s">
        <v>80</v>
      </c>
      <c r="B14" s="78"/>
      <c r="C14" s="79"/>
      <c r="D14" s="17"/>
    </row>
    <row r="15" spans="1:4" ht="18.75" x14ac:dyDescent="0.3">
      <c r="A15" s="17"/>
      <c r="B15" s="17"/>
      <c r="C15" s="17"/>
    </row>
    <row r="16" spans="1:4" ht="21" x14ac:dyDescent="0.25">
      <c r="A16" s="59" t="s">
        <v>98</v>
      </c>
      <c r="B16" s="59"/>
      <c r="C16" s="59"/>
    </row>
    <row r="17" spans="1:5" ht="16.5" thickBot="1" x14ac:dyDescent="0.3">
      <c r="A17" s="84" t="s">
        <v>73</v>
      </c>
      <c r="B17" s="85"/>
      <c r="C17" s="86"/>
    </row>
    <row r="18" spans="1:5" ht="33" thickTop="1" thickBot="1" x14ac:dyDescent="0.3">
      <c r="A18" s="8" t="s">
        <v>102</v>
      </c>
      <c r="B18" s="11"/>
      <c r="C18" s="9"/>
      <c r="D18" s="3"/>
      <c r="E18" s="3"/>
    </row>
    <row r="19" spans="1:5" ht="16.5" thickTop="1" x14ac:dyDescent="0.25">
      <c r="A19" s="7" t="s">
        <v>99</v>
      </c>
      <c r="B19" s="10" t="str">
        <f>IF(ISBLANK(B18)," ", EDATE(B18,48))</f>
        <v xml:space="preserve"> </v>
      </c>
      <c r="C19" s="5"/>
      <c r="D19" s="3"/>
      <c r="E19" s="3"/>
    </row>
    <row r="20" spans="1:5" ht="15.75" x14ac:dyDescent="0.25">
      <c r="A20" s="7" t="s">
        <v>11</v>
      </c>
      <c r="B20" s="6">
        <f ca="1">TODAY()</f>
        <v>43713</v>
      </c>
      <c r="C20" s="5"/>
      <c r="D20" s="3"/>
      <c r="E20" s="3"/>
    </row>
    <row r="21" spans="1:5" ht="15.75" x14ac:dyDescent="0.25">
      <c r="A21" s="7"/>
      <c r="B21" s="27" t="str">
        <f ca="1">IF(ISBLANK(B18)," ", IF(B19&gt;TODAY(),"Your scores are valid.", "Your scores have expired."))</f>
        <v xml:space="preserve"> </v>
      </c>
      <c r="C21" s="5"/>
      <c r="D21" s="3"/>
      <c r="E21" s="3"/>
    </row>
    <row r="22" spans="1:5" ht="16.5" thickBot="1" x14ac:dyDescent="0.3">
      <c r="A22" s="84" t="s">
        <v>74</v>
      </c>
      <c r="B22" s="85"/>
      <c r="C22" s="86"/>
      <c r="D22" s="3"/>
      <c r="E22" s="3"/>
    </row>
    <row r="23" spans="1:5" ht="68.25" customHeight="1" thickTop="1" thickBot="1" x14ac:dyDescent="0.3">
      <c r="A23" s="8" t="s">
        <v>100</v>
      </c>
      <c r="B23" s="12">
        <v>121</v>
      </c>
      <c r="C23" s="9" t="str">
        <f>IF(ISBLANK(B23)," ",IF(B23&gt;=121,"Scores are not within range.", IF(B23&gt;=70,"Student may register for ENG 101 or ENG 130, if developmental writing prerequsites met.", IF(B23&gt;=46, "Student may register for ENG 021 or ENG 022.", IF(B23&gt;=33, "Student may register for ENG 020.",IF(B23&gt;=20, "Student may only enroll in Adult Education coursework.", "Scores are not within range."))))))</f>
        <v>Scores are not within range.</v>
      </c>
      <c r="D23" s="3"/>
      <c r="E23" s="3"/>
    </row>
    <row r="24" spans="1:5" ht="16.5" thickTop="1" x14ac:dyDescent="0.25">
      <c r="A24" s="3"/>
      <c r="B24" s="4"/>
      <c r="C24" s="3"/>
      <c r="D24" s="3"/>
      <c r="E24" s="3"/>
    </row>
    <row r="25" spans="1:5" ht="21" x14ac:dyDescent="0.35">
      <c r="A25" s="83" t="s">
        <v>15</v>
      </c>
      <c r="B25" s="83"/>
      <c r="C25" s="83"/>
      <c r="D25" s="3"/>
      <c r="E25" s="3"/>
    </row>
    <row r="26" spans="1:5" s="14" customFormat="1" ht="16.5" thickBot="1" x14ac:dyDescent="0.3">
      <c r="A26" s="84" t="s">
        <v>73</v>
      </c>
      <c r="B26" s="85"/>
      <c r="C26" s="86"/>
      <c r="D26" s="13"/>
      <c r="E26" s="13"/>
    </row>
    <row r="27" spans="1:5" s="14" customFormat="1" ht="17.25" thickTop="1" thickBot="1" x14ac:dyDescent="0.3">
      <c r="A27" s="8" t="s">
        <v>42</v>
      </c>
      <c r="B27" s="11"/>
      <c r="C27" s="25"/>
      <c r="D27" s="13"/>
      <c r="E27" s="13"/>
    </row>
    <row r="28" spans="1:5" s="14" customFormat="1" ht="16.5" thickTop="1" x14ac:dyDescent="0.25">
      <c r="A28" s="7" t="s">
        <v>43</v>
      </c>
      <c r="B28" s="10" t="str">
        <f>IF(ISBLANK(B27), " ",EDATE(B27,48))</f>
        <v xml:space="preserve"> </v>
      </c>
      <c r="C28" s="26"/>
      <c r="D28" s="13"/>
      <c r="E28" s="13"/>
    </row>
    <row r="29" spans="1:5" s="14" customFormat="1" ht="15.75" x14ac:dyDescent="0.25">
      <c r="A29" s="7" t="s">
        <v>11</v>
      </c>
      <c r="B29" s="6">
        <f ca="1">TODAY()</f>
        <v>43713</v>
      </c>
      <c r="C29" s="26"/>
      <c r="D29" s="13"/>
      <c r="E29" s="13"/>
    </row>
    <row r="30" spans="1:5" s="14" customFormat="1" ht="15.75" x14ac:dyDescent="0.25">
      <c r="A30" s="7"/>
      <c r="B30" s="27" t="str">
        <f ca="1">IF(ISBLANK(B27)," ", IF(B28&gt;TODAY(),"Your scores are valid.", "Your scores have expired."))</f>
        <v xml:space="preserve"> </v>
      </c>
      <c r="C30" s="26"/>
      <c r="D30" s="13"/>
      <c r="E30" s="13"/>
    </row>
    <row r="31" spans="1:5" s="14" customFormat="1" ht="16.5" thickBot="1" x14ac:dyDescent="0.3">
      <c r="A31" s="84" t="s">
        <v>74</v>
      </c>
      <c r="B31" s="85"/>
      <c r="C31" s="86"/>
      <c r="D31" s="13"/>
      <c r="E31" s="13"/>
    </row>
    <row r="32" spans="1:5" ht="68.25" customHeight="1" thickTop="1" thickBot="1" x14ac:dyDescent="0.3">
      <c r="A32" s="15" t="s">
        <v>44</v>
      </c>
      <c r="B32" s="12">
        <v>19</v>
      </c>
      <c r="C32" s="9" t="str">
        <f>IF(ISBLANK(B32), " ", IF(B32&gt;=37,"Scores are not within range.",IF(B32&gt;=19,"Student may register for ENG 101 or ENG 130.", "ACT English scores below 19 are not accepted for placement.  Student's next step is to complete the Accuplacer reading placement test.")))</f>
        <v>Student may register for ENG 101 or ENG 130.</v>
      </c>
      <c r="D32" s="3"/>
      <c r="E32" s="3"/>
    </row>
    <row r="33" spans="1:5" ht="16.5" thickTop="1" x14ac:dyDescent="0.25">
      <c r="A33" s="3"/>
      <c r="B33" s="3"/>
      <c r="C33" s="3"/>
      <c r="D33" s="3"/>
      <c r="E33" s="3"/>
    </row>
    <row r="34" spans="1:5" ht="21" x14ac:dyDescent="0.35">
      <c r="A34" s="83" t="s">
        <v>18</v>
      </c>
      <c r="B34" s="83"/>
      <c r="C34" s="83"/>
      <c r="D34" s="3"/>
      <c r="E34" s="3"/>
    </row>
    <row r="35" spans="1:5" ht="16.5" thickBot="1" x14ac:dyDescent="0.3">
      <c r="A35" s="84" t="s">
        <v>73</v>
      </c>
      <c r="B35" s="85"/>
      <c r="C35" s="86"/>
      <c r="D35" s="3"/>
      <c r="E35" s="3"/>
    </row>
    <row r="36" spans="1:5" ht="17.25" thickTop="1" thickBot="1" x14ac:dyDescent="0.3">
      <c r="A36" s="8" t="s">
        <v>45</v>
      </c>
      <c r="B36" s="11"/>
      <c r="C36" s="25"/>
      <c r="D36" s="3"/>
      <c r="E36" s="3"/>
    </row>
    <row r="37" spans="1:5" ht="16.5" thickTop="1" x14ac:dyDescent="0.25">
      <c r="A37" s="7" t="s">
        <v>46</v>
      </c>
      <c r="B37" s="10" t="str">
        <f>IF(ISBLANK(B36), " ", EDATE(B36,48))</f>
        <v xml:space="preserve"> </v>
      </c>
      <c r="C37" s="26"/>
      <c r="D37" s="3"/>
      <c r="E37" s="3"/>
    </row>
    <row r="38" spans="1:5" ht="15.75" x14ac:dyDescent="0.25">
      <c r="A38" s="7" t="s">
        <v>11</v>
      </c>
      <c r="B38" s="6">
        <f ca="1">TODAY()</f>
        <v>43713</v>
      </c>
      <c r="C38" s="26"/>
      <c r="D38" s="3"/>
      <c r="E38" s="3"/>
    </row>
    <row r="39" spans="1:5" ht="15.75" x14ac:dyDescent="0.25">
      <c r="A39" s="7"/>
      <c r="B39" s="27" t="str">
        <f ca="1">IF(ISBLANK(B36)," ", IF(B37&gt;TODAY(),"Your scores are valid.", "Your scores have expired."))</f>
        <v xml:space="preserve"> </v>
      </c>
      <c r="C39" s="26"/>
      <c r="D39" s="3"/>
      <c r="E39" s="3"/>
    </row>
    <row r="40" spans="1:5" ht="16.5" thickBot="1" x14ac:dyDescent="0.3">
      <c r="A40" s="84" t="s">
        <v>74</v>
      </c>
      <c r="B40" s="85"/>
      <c r="C40" s="86"/>
      <c r="D40" s="3"/>
      <c r="E40" s="3"/>
    </row>
    <row r="41" spans="1:5" ht="68.25" customHeight="1" thickTop="1" thickBot="1" x14ac:dyDescent="0.3">
      <c r="A41" s="15" t="s">
        <v>47</v>
      </c>
      <c r="B41" s="12"/>
      <c r="C41" s="9" t="str">
        <f>IF(ISBLANK(B41), " ", IF(B41&gt;=201,"Scores are not within range.",IF(B41&gt;=165,"Student may register for ENG 101 or ENG 130.","GED Language Arts scores below 165 are not accepted for placement.  Student's next step is to complete the Accuplacer reading placement test.")))</f>
        <v xml:space="preserve"> </v>
      </c>
      <c r="D41" s="3"/>
      <c r="E41" s="3"/>
    </row>
    <row r="42" spans="1:5" ht="16.5" thickTop="1" x14ac:dyDescent="0.25">
      <c r="A42" s="3"/>
      <c r="B42" s="3"/>
      <c r="C42" s="3"/>
      <c r="D42" s="3"/>
      <c r="E42" s="3"/>
    </row>
    <row r="43" spans="1:5" ht="21" x14ac:dyDescent="0.35">
      <c r="A43" s="83" t="s">
        <v>21</v>
      </c>
      <c r="B43" s="83"/>
      <c r="C43" s="83"/>
      <c r="D43" s="3"/>
      <c r="E43" s="3"/>
    </row>
    <row r="44" spans="1:5" ht="16.5" thickBot="1" x14ac:dyDescent="0.3">
      <c r="A44" s="84" t="s">
        <v>73</v>
      </c>
      <c r="B44" s="85"/>
      <c r="C44" s="86"/>
      <c r="D44" s="3"/>
      <c r="E44" s="3"/>
    </row>
    <row r="45" spans="1:5" ht="17.25" thickTop="1" thickBot="1" x14ac:dyDescent="0.3">
      <c r="A45" s="8" t="s">
        <v>48</v>
      </c>
      <c r="B45" s="11"/>
      <c r="C45" s="25"/>
      <c r="D45" s="3"/>
      <c r="E45" s="3"/>
    </row>
    <row r="46" spans="1:5" ht="16.5" thickTop="1" x14ac:dyDescent="0.25">
      <c r="A46" s="7" t="s">
        <v>49</v>
      </c>
      <c r="B46" s="10" t="str">
        <f>IF(ISBLANK(B45), " ", EDATE(B45,48))</f>
        <v xml:space="preserve"> </v>
      </c>
      <c r="C46" s="26"/>
      <c r="D46" s="3"/>
      <c r="E46" s="3"/>
    </row>
    <row r="47" spans="1:5" ht="15.75" x14ac:dyDescent="0.25">
      <c r="A47" s="7" t="s">
        <v>11</v>
      </c>
      <c r="B47" s="6">
        <f ca="1">TODAY()</f>
        <v>43713</v>
      </c>
      <c r="C47" s="26"/>
      <c r="D47" s="3"/>
      <c r="E47" s="3"/>
    </row>
    <row r="48" spans="1:5" ht="15.75" x14ac:dyDescent="0.25">
      <c r="A48" s="7"/>
      <c r="B48" s="27" t="str">
        <f ca="1">IF(ISBLANK(B45)," ", IF(B46&gt;TODAY(),"Your scores are valid.", "Your scores have expired."))</f>
        <v xml:space="preserve"> </v>
      </c>
      <c r="C48" s="26"/>
      <c r="D48" s="3"/>
      <c r="E48" s="3"/>
    </row>
    <row r="49" spans="1:5" ht="16.5" thickBot="1" x14ac:dyDescent="0.3">
      <c r="A49" s="84" t="s">
        <v>74</v>
      </c>
      <c r="B49" s="85"/>
      <c r="C49" s="86"/>
      <c r="D49" s="3"/>
      <c r="E49" s="3"/>
    </row>
    <row r="50" spans="1:5" ht="68.25" customHeight="1" thickTop="1" thickBot="1" x14ac:dyDescent="0.3">
      <c r="A50" s="15" t="s">
        <v>50</v>
      </c>
      <c r="B50" s="12"/>
      <c r="C50" s="9" t="str">
        <f>IF(ISBLANK(B50), " ", IF(B50&gt;=21,"Scores are not within range.",IF(B50&gt;=15,"Student may register for ENG 101 or ENG 130, if developmental writing prerequsites met.","HiSET Reading scores below 15 are not accepted for placement.  Student's next step is to complete the Accuplacer reading placement test.")))</f>
        <v xml:space="preserve"> </v>
      </c>
      <c r="D50" s="3"/>
      <c r="E50" s="3"/>
    </row>
    <row r="51" spans="1:5" ht="16.5" thickTop="1" x14ac:dyDescent="0.25">
      <c r="A51" s="4"/>
      <c r="B51" s="4"/>
      <c r="C51" s="3"/>
      <c r="D51" s="3"/>
      <c r="E51" s="3"/>
    </row>
    <row r="52" spans="1:5" ht="21" x14ac:dyDescent="0.35">
      <c r="A52" s="83" t="s">
        <v>23</v>
      </c>
      <c r="B52" s="83"/>
      <c r="C52" s="83"/>
      <c r="D52" s="3"/>
      <c r="E52" s="3"/>
    </row>
    <row r="53" spans="1:5" ht="16.5" thickBot="1" x14ac:dyDescent="0.3">
      <c r="A53" s="84" t="s">
        <v>73</v>
      </c>
      <c r="B53" s="85"/>
      <c r="C53" s="86"/>
      <c r="D53" s="3"/>
      <c r="E53" s="3"/>
    </row>
    <row r="54" spans="1:5" ht="33" thickTop="1" thickBot="1" x14ac:dyDescent="0.3">
      <c r="A54" s="8" t="s">
        <v>51</v>
      </c>
      <c r="B54" s="11"/>
      <c r="C54" s="25"/>
      <c r="D54" s="3"/>
      <c r="E54" s="3"/>
    </row>
    <row r="55" spans="1:5" ht="16.5" thickTop="1" x14ac:dyDescent="0.25">
      <c r="A55" s="7" t="s">
        <v>52</v>
      </c>
      <c r="B55" s="10" t="str">
        <f>IF(ISBLANK(B54), " ", EDATE(B54,48))</f>
        <v xml:space="preserve"> </v>
      </c>
      <c r="C55" s="26"/>
      <c r="D55" s="3"/>
      <c r="E55" s="3"/>
    </row>
    <row r="56" spans="1:5" ht="15.75" x14ac:dyDescent="0.25">
      <c r="A56" s="7" t="s">
        <v>11</v>
      </c>
      <c r="B56" s="6">
        <f ca="1">TODAY()</f>
        <v>43713</v>
      </c>
      <c r="C56" s="26"/>
      <c r="D56" s="3"/>
      <c r="E56" s="3"/>
    </row>
    <row r="57" spans="1:5" ht="15.75" x14ac:dyDescent="0.25">
      <c r="A57" s="7"/>
      <c r="B57" s="27" t="str">
        <f ca="1">IF(ISBLANK(B54)," ", IF(B55&gt;TODAY(),"Your scores are valid.", "Your scores have expired."))</f>
        <v xml:space="preserve"> </v>
      </c>
      <c r="C57" s="26"/>
      <c r="D57" s="3"/>
      <c r="E57" s="3"/>
    </row>
    <row r="58" spans="1:5" ht="16.5" thickBot="1" x14ac:dyDescent="0.3">
      <c r="A58" s="84" t="s">
        <v>74</v>
      </c>
      <c r="B58" s="85"/>
      <c r="C58" s="86"/>
      <c r="D58" s="3"/>
      <c r="E58" s="3"/>
    </row>
    <row r="59" spans="1:5" ht="68.25" customHeight="1" thickTop="1" thickBot="1" x14ac:dyDescent="0.3">
      <c r="A59" s="15" t="s">
        <v>53</v>
      </c>
      <c r="B59" s="12"/>
      <c r="C59" s="9" t="str">
        <f>IF(ISBLANK(B59), " ", IF(B59&gt;=6,"Scores are not within range.",IF(B59&gt;=4,"Student may register for ENG 101 or ENG 130.","PARCC English Language Arts/ Literacy scores below 4 are not accepted for placement.  Student's next step is to complete the Accuplacer reading placement test.")))</f>
        <v xml:space="preserve"> </v>
      </c>
      <c r="D59" s="3"/>
      <c r="E59" s="3"/>
    </row>
    <row r="60" spans="1:5" ht="16.5" thickTop="1" x14ac:dyDescent="0.25">
      <c r="A60" s="4"/>
      <c r="B60" s="4"/>
      <c r="C60" s="3"/>
      <c r="D60" s="3"/>
      <c r="E60" s="3"/>
    </row>
    <row r="61" spans="1:5" ht="21" x14ac:dyDescent="0.35">
      <c r="A61" s="83" t="s">
        <v>25</v>
      </c>
      <c r="B61" s="83"/>
      <c r="C61" s="83"/>
      <c r="D61" s="3"/>
      <c r="E61" s="3"/>
    </row>
    <row r="62" spans="1:5" ht="16.5" thickBot="1" x14ac:dyDescent="0.3">
      <c r="A62" s="84" t="s">
        <v>73</v>
      </c>
      <c r="B62" s="85"/>
      <c r="C62" s="86"/>
      <c r="D62" s="3"/>
      <c r="E62" s="3"/>
    </row>
    <row r="63" spans="1:5" ht="17.25" thickTop="1" thickBot="1" x14ac:dyDescent="0.3">
      <c r="A63" s="5" t="s">
        <v>54</v>
      </c>
      <c r="B63" s="11"/>
      <c r="C63" s="5"/>
      <c r="D63" s="3"/>
      <c r="E63" s="3"/>
    </row>
    <row r="64" spans="1:5" ht="16.5" thickTop="1" x14ac:dyDescent="0.25">
      <c r="A64" s="7" t="s">
        <v>55</v>
      </c>
      <c r="B64" s="10" t="str">
        <f>IF(ISBLANK(B63), " ", EDATE(B63,48))</f>
        <v xml:space="preserve"> </v>
      </c>
      <c r="C64" s="5"/>
    </row>
    <row r="65" spans="1:3" ht="15.75" x14ac:dyDescent="0.25">
      <c r="A65" s="7" t="s">
        <v>11</v>
      </c>
      <c r="B65" s="6">
        <f ca="1">TODAY()</f>
        <v>43713</v>
      </c>
      <c r="C65" s="5"/>
    </row>
    <row r="66" spans="1:3" ht="15.75" x14ac:dyDescent="0.25">
      <c r="A66" s="5"/>
      <c r="B66" s="27" t="str">
        <f ca="1">IF(ISBLANK(B63)," ", IF(B64&gt;TODAY(),"Your scores are valid.", "Your scores have expired."))</f>
        <v xml:space="preserve"> </v>
      </c>
      <c r="C66" s="5"/>
    </row>
    <row r="67" spans="1:3" ht="16.5" thickBot="1" x14ac:dyDescent="0.3">
      <c r="A67" s="84" t="s">
        <v>74</v>
      </c>
      <c r="B67" s="85"/>
      <c r="C67" s="86"/>
    </row>
    <row r="68" spans="1:3" ht="68.25" customHeight="1" thickTop="1" thickBot="1" x14ac:dyDescent="0.3">
      <c r="A68" s="15" t="s">
        <v>56</v>
      </c>
      <c r="B68" s="12">
        <v>480</v>
      </c>
      <c r="C68" s="9" t="str">
        <f>IF(ISBLANK(B68), " ", IF(B68&gt;=801,"Scores are not within range.",IF(B68&gt;=480,"Student may register for ENG 101 or ENG 130.", "SAT Evidence-Based Reading and Writing scores are not accepted for placement.  Student's next step is to complete the Accuplacer reading placement test.")))</f>
        <v>Student may register for ENG 101 or ENG 130.</v>
      </c>
    </row>
    <row r="69" spans="1:3" ht="16.5" thickTop="1" x14ac:dyDescent="0.25">
      <c r="A69" s="5"/>
      <c r="B69" s="28"/>
      <c r="C69" s="5"/>
    </row>
    <row r="70" spans="1:3" ht="21" x14ac:dyDescent="0.35">
      <c r="A70" s="83" t="s">
        <v>35</v>
      </c>
      <c r="B70" s="83"/>
      <c r="C70" s="83"/>
    </row>
    <row r="71" spans="1:3" ht="16.5" thickBot="1" x14ac:dyDescent="0.3">
      <c r="A71" s="84" t="s">
        <v>73</v>
      </c>
      <c r="B71" s="85"/>
      <c r="C71" s="86"/>
    </row>
    <row r="72" spans="1:3" ht="17.25" thickTop="1" thickBot="1" x14ac:dyDescent="0.3">
      <c r="A72" s="8" t="s">
        <v>57</v>
      </c>
      <c r="B72" s="11"/>
      <c r="C72" s="25"/>
    </row>
    <row r="73" spans="1:3" ht="16.5" thickTop="1" x14ac:dyDescent="0.25">
      <c r="A73" s="7" t="s">
        <v>58</v>
      </c>
      <c r="B73" s="10" t="str">
        <f>IF(ISBLANK(B72), " ", EDATE(B72,48))</f>
        <v xml:space="preserve"> </v>
      </c>
      <c r="C73" s="26"/>
    </row>
    <row r="74" spans="1:3" ht="15.75" x14ac:dyDescent="0.25">
      <c r="A74" s="7" t="s">
        <v>11</v>
      </c>
      <c r="B74" s="6">
        <f ca="1">TODAY()</f>
        <v>43713</v>
      </c>
      <c r="C74" s="26"/>
    </row>
    <row r="75" spans="1:3" ht="15.75" x14ac:dyDescent="0.25">
      <c r="A75" s="7"/>
      <c r="B75" s="27" t="str">
        <f ca="1">IF(ISBLANK(B72)," ", IF(B73&gt;TODAY(),"Your scores are valid.", "Your scores have expired."))</f>
        <v xml:space="preserve"> </v>
      </c>
      <c r="C75" s="26"/>
    </row>
    <row r="76" spans="1:3" ht="16.5" thickBot="1" x14ac:dyDescent="0.3">
      <c r="A76" s="84" t="s">
        <v>74</v>
      </c>
      <c r="B76" s="85"/>
      <c r="C76" s="86"/>
    </row>
    <row r="77" spans="1:3" ht="68.25" customHeight="1" thickTop="1" thickBot="1" x14ac:dyDescent="0.3">
      <c r="A77" s="15" t="s">
        <v>59</v>
      </c>
      <c r="B77" s="12"/>
      <c r="C77" s="9" t="str">
        <f>IF(ISBLANK(B77), " ", IF(B77&gt;=801,"Scores are not within range.",IF(B77&gt;=580,"Student may register for ENG 101 or ENG 130, if developmental writing prerequsites met.","TASC Language Arts Reading scores below 580 are not accepted for placement.  Studen's next step is to complete the Accuplacer reading placement test.")))</f>
        <v xml:space="preserve"> </v>
      </c>
    </row>
    <row r="78" spans="1:3" ht="16.5" thickTop="1" x14ac:dyDescent="0.25">
      <c r="A78" s="3"/>
      <c r="B78" s="3"/>
      <c r="C78" s="3"/>
    </row>
    <row r="79" spans="1:3" ht="21" x14ac:dyDescent="0.25">
      <c r="A79" s="59" t="s">
        <v>101</v>
      </c>
      <c r="B79" s="59"/>
      <c r="C79" s="59"/>
    </row>
    <row r="80" spans="1:3" ht="16.5" thickBot="1" x14ac:dyDescent="0.3">
      <c r="A80" s="84" t="s">
        <v>73</v>
      </c>
      <c r="B80" s="85"/>
      <c r="C80" s="86"/>
    </row>
    <row r="81" spans="1:3" ht="33" thickTop="1" thickBot="1" x14ac:dyDescent="0.3">
      <c r="A81" s="8" t="s">
        <v>103</v>
      </c>
      <c r="B81" s="11"/>
      <c r="C81" s="9"/>
    </row>
    <row r="82" spans="1:3" ht="16.5" thickTop="1" x14ac:dyDescent="0.25">
      <c r="A82" s="7" t="s">
        <v>104</v>
      </c>
      <c r="B82" s="10" t="str">
        <f>IF(ISBLANK(B81)," ", EDATE(B81,48))</f>
        <v xml:space="preserve"> </v>
      </c>
      <c r="C82" s="5"/>
    </row>
    <row r="83" spans="1:3" ht="15.75" x14ac:dyDescent="0.25">
      <c r="A83" s="7" t="s">
        <v>11</v>
      </c>
      <c r="B83" s="6">
        <f ca="1">TODAY()</f>
        <v>43713</v>
      </c>
      <c r="C83" s="5"/>
    </row>
    <row r="84" spans="1:3" ht="15.75" x14ac:dyDescent="0.25">
      <c r="A84" s="7"/>
      <c r="B84" s="27" t="str">
        <f ca="1">IF(ISBLANK(B81)," ", IF(B82&gt;TODAY(),"Your scores are valid.", "Your scores have expired."))</f>
        <v xml:space="preserve"> </v>
      </c>
      <c r="C84" s="5"/>
    </row>
    <row r="85" spans="1:3" ht="16.5" thickBot="1" x14ac:dyDescent="0.3">
      <c r="A85" s="84" t="s">
        <v>74</v>
      </c>
      <c r="B85" s="85"/>
      <c r="C85" s="86"/>
    </row>
    <row r="86" spans="1:3" ht="33" customHeight="1" thickTop="1" thickBot="1" x14ac:dyDescent="0.3">
      <c r="A86" s="8" t="s">
        <v>105</v>
      </c>
      <c r="B86" s="12">
        <v>300</v>
      </c>
      <c r="C86" s="9" t="str">
        <f>IF(ISBLANK(B86)," ",IF(B86&gt;=301,"Scores are not within range.",IF(B86&gt;=246,"Student may register for ENG 101 or ENG 130, if developmental writing prerequsites met.",IF(B86&gt;=230,"Student may register for ENG 021 or ENG 022.",IF(B86&gt;=222,"Student may register for ENG 020.",IF(B86&gt;=200,"Student may only enroll in Adult Education coursework.","Scores are not within range."))))))</f>
        <v>Student may register for ENG 101 or ENG 130, if developmental writing prerequsites met.</v>
      </c>
    </row>
    <row r="87" spans="1:3" ht="16.5" thickTop="1" x14ac:dyDescent="0.25">
      <c r="A87" s="3"/>
      <c r="B87" s="3"/>
      <c r="C87" s="3"/>
    </row>
    <row r="88" spans="1:3" ht="15.75" x14ac:dyDescent="0.25">
      <c r="A88" s="3"/>
      <c r="B88" s="3"/>
      <c r="C88" s="3"/>
    </row>
    <row r="89" spans="1:3" ht="15.75" x14ac:dyDescent="0.25">
      <c r="A89" s="3"/>
      <c r="B89" s="3"/>
      <c r="C89" s="3"/>
    </row>
  </sheetData>
  <mergeCells count="31">
    <mergeCell ref="A85:C85"/>
    <mergeCell ref="A43:C43"/>
    <mergeCell ref="A35:C35"/>
    <mergeCell ref="A71:C71"/>
    <mergeCell ref="A76:C76"/>
    <mergeCell ref="A67:C67"/>
    <mergeCell ref="A58:C58"/>
    <mergeCell ref="A49:C49"/>
    <mergeCell ref="A52:C52"/>
    <mergeCell ref="A61:C61"/>
    <mergeCell ref="A70:C70"/>
    <mergeCell ref="A44:C44"/>
    <mergeCell ref="A53:C53"/>
    <mergeCell ref="A62:C62"/>
    <mergeCell ref="A79:C79"/>
    <mergeCell ref="A80:C80"/>
    <mergeCell ref="A40:C40"/>
    <mergeCell ref="A31:C31"/>
    <mergeCell ref="A22:C22"/>
    <mergeCell ref="A1:C1"/>
    <mergeCell ref="A16:C16"/>
    <mergeCell ref="A25:C25"/>
    <mergeCell ref="A34:C34"/>
    <mergeCell ref="A17:C17"/>
    <mergeCell ref="A26:C26"/>
    <mergeCell ref="A14:C14"/>
    <mergeCell ref="A3:C3"/>
    <mergeCell ref="A4:C4"/>
    <mergeCell ref="A6:C6"/>
    <mergeCell ref="A7:C7"/>
    <mergeCell ref="A13:C13"/>
  </mergeCells>
  <hyperlinks>
    <hyperlink ref="A9" location="'Reading Placement'!A16:A27" display="Accuplacer - Classic (20-120 scale)"/>
    <hyperlink ref="A11" location="'Reading Placement'!A25:A36" display="ACT"/>
    <hyperlink ref="A10" location="'Reading Placement'!A79:A100" display="Accuplacer - Next Generation (200-300 scale)"/>
    <hyperlink ref="B9" location="'Reading Placement'!A34:A54" display="GED"/>
    <hyperlink ref="B10" location="'Reading Placement'!A43:A63" display="HiSET"/>
    <hyperlink ref="B11" location="'Reading Placement'!A52:A72" display="PARCC"/>
    <hyperlink ref="C9" location="'Reading Placement'!A61:A82" display="SAT"/>
    <hyperlink ref="C10" location="'Reading Placement'!A70:A91" display="TASC"/>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82"/>
  <sheetViews>
    <sheetView topLeftCell="A9" workbookViewId="0">
      <pane ySplit="2760" topLeftCell="A66" activePane="bottomLeft"/>
      <selection activeCell="C11" sqref="A9:C11"/>
      <selection pane="bottomLeft" activeCell="D68" sqref="D68"/>
    </sheetView>
  </sheetViews>
  <sheetFormatPr defaultRowHeight="15" x14ac:dyDescent="0.25"/>
  <cols>
    <col min="1" max="3" width="63.42578125" style="1" customWidth="1"/>
    <col min="4" max="4" width="9.5703125" style="1" bestFit="1" customWidth="1"/>
    <col min="5" max="5" width="12.140625" style="1" bestFit="1" customWidth="1"/>
    <col min="6" max="16384" width="9.140625" style="1"/>
  </cols>
  <sheetData>
    <row r="1" spans="1:4" s="2" customFormat="1" ht="60" customHeight="1" x14ac:dyDescent="0.4">
      <c r="A1" s="80" t="s">
        <v>97</v>
      </c>
      <c r="B1" s="80"/>
      <c r="C1" s="80"/>
    </row>
    <row r="2" spans="1:4" s="2" customFormat="1" ht="19.5" thickBot="1" x14ac:dyDescent="0.35">
      <c r="A2" s="1"/>
      <c r="B2" s="1"/>
      <c r="C2" s="1"/>
    </row>
    <row r="3" spans="1:4" s="2" customFormat="1" ht="21" x14ac:dyDescent="0.35">
      <c r="A3" s="87" t="s">
        <v>75</v>
      </c>
      <c r="B3" s="88"/>
      <c r="C3" s="89"/>
    </row>
    <row r="4" spans="1:4" s="2" customFormat="1" ht="21.75" thickBot="1" x14ac:dyDescent="0.35">
      <c r="A4" s="63" t="s">
        <v>76</v>
      </c>
      <c r="B4" s="64"/>
      <c r="C4" s="65"/>
    </row>
    <row r="5" spans="1:4" s="2" customFormat="1" ht="21.75" thickBot="1" x14ac:dyDescent="0.4">
      <c r="A5" s="23"/>
      <c r="B5" s="23"/>
      <c r="C5" s="23"/>
    </row>
    <row r="6" spans="1:4" s="2" customFormat="1" ht="21" x14ac:dyDescent="0.35">
      <c r="A6" s="90" t="s">
        <v>77</v>
      </c>
      <c r="B6" s="91"/>
      <c r="C6" s="92"/>
    </row>
    <row r="7" spans="1:4" s="2" customFormat="1" ht="21.75" thickBot="1" x14ac:dyDescent="0.35">
      <c r="A7" s="63" t="s">
        <v>78</v>
      </c>
      <c r="B7" s="64"/>
      <c r="C7" s="65"/>
    </row>
    <row r="8" spans="1:4" s="2" customFormat="1" ht="18.75" x14ac:dyDescent="0.3">
      <c r="A8" s="31"/>
      <c r="B8" s="31"/>
      <c r="C8" s="31"/>
      <c r="D8" s="17"/>
    </row>
    <row r="9" spans="1:4" ht="21" x14ac:dyDescent="0.3">
      <c r="A9" s="55" t="s">
        <v>0</v>
      </c>
      <c r="B9" s="55" t="s">
        <v>4</v>
      </c>
      <c r="C9" s="55" t="s">
        <v>6</v>
      </c>
      <c r="D9" s="17"/>
    </row>
    <row r="10" spans="1:4" ht="21" x14ac:dyDescent="0.35">
      <c r="A10" s="55" t="s">
        <v>1</v>
      </c>
      <c r="B10" s="55" t="s">
        <v>5</v>
      </c>
      <c r="C10" s="57"/>
      <c r="D10" s="17"/>
    </row>
    <row r="11" spans="1:4" ht="21" x14ac:dyDescent="0.35">
      <c r="A11" s="55" t="s">
        <v>3</v>
      </c>
      <c r="B11" s="55" t="s">
        <v>34</v>
      </c>
      <c r="C11" s="57"/>
      <c r="D11" s="17"/>
    </row>
    <row r="12" spans="1:4" ht="19.5" thickBot="1" x14ac:dyDescent="0.35">
      <c r="A12" s="16"/>
      <c r="B12" s="16"/>
      <c r="C12" s="16"/>
      <c r="D12" s="17"/>
    </row>
    <row r="13" spans="1:4" ht="18.75" x14ac:dyDescent="0.3">
      <c r="A13" s="74" t="s">
        <v>79</v>
      </c>
      <c r="B13" s="75"/>
      <c r="C13" s="76"/>
      <c r="D13" s="17"/>
    </row>
    <row r="14" spans="1:4" ht="21.75" thickBot="1" x14ac:dyDescent="0.35">
      <c r="A14" s="77" t="s">
        <v>80</v>
      </c>
      <c r="B14" s="78"/>
      <c r="C14" s="79"/>
      <c r="D14" s="17"/>
    </row>
    <row r="15" spans="1:4" ht="18.75" x14ac:dyDescent="0.3">
      <c r="A15" s="17"/>
      <c r="B15" s="17"/>
      <c r="C15" s="17"/>
      <c r="D15" s="17"/>
    </row>
    <row r="16" spans="1:4" ht="21" x14ac:dyDescent="0.25">
      <c r="A16" s="59" t="s">
        <v>13</v>
      </c>
      <c r="B16" s="59"/>
      <c r="C16" s="59"/>
    </row>
    <row r="17" spans="1:5" ht="16.5" thickBot="1" x14ac:dyDescent="0.3">
      <c r="A17" s="84" t="s">
        <v>73</v>
      </c>
      <c r="B17" s="85"/>
      <c r="C17" s="86"/>
    </row>
    <row r="18" spans="1:5" ht="17.25" thickTop="1" thickBot="1" x14ac:dyDescent="0.3">
      <c r="A18" s="8" t="s">
        <v>60</v>
      </c>
      <c r="B18" s="11"/>
      <c r="C18" s="9"/>
      <c r="D18" s="3"/>
      <c r="E18" s="3"/>
    </row>
    <row r="19" spans="1:5" ht="16.5" thickTop="1" x14ac:dyDescent="0.25">
      <c r="A19" s="7" t="s">
        <v>61</v>
      </c>
      <c r="B19" s="10" t="str">
        <f>IF(ISBLANK(B18)," ", EDATE(B18,48))</f>
        <v xml:space="preserve"> </v>
      </c>
      <c r="C19" s="5"/>
      <c r="D19" s="3"/>
      <c r="E19" s="3"/>
    </row>
    <row r="20" spans="1:5" ht="15.75" x14ac:dyDescent="0.25">
      <c r="A20" s="7" t="s">
        <v>11</v>
      </c>
      <c r="B20" s="6">
        <f ca="1">TODAY()</f>
        <v>43713</v>
      </c>
      <c r="C20" s="5"/>
      <c r="D20" s="3"/>
      <c r="E20" s="3"/>
    </row>
    <row r="21" spans="1:5" ht="15.75" x14ac:dyDescent="0.25">
      <c r="A21" s="7"/>
      <c r="B21" s="27" t="str">
        <f ca="1">IF(ISBLANK(B18)," ", IF(B19&gt;TODAY(),"Your scores are valid.", "Your scores have expired."))</f>
        <v xml:space="preserve"> </v>
      </c>
      <c r="C21" s="5"/>
      <c r="D21" s="3"/>
      <c r="E21" s="3"/>
    </row>
    <row r="22" spans="1:5" ht="16.5" thickBot="1" x14ac:dyDescent="0.3">
      <c r="A22" s="84" t="s">
        <v>74</v>
      </c>
      <c r="B22" s="85"/>
      <c r="C22" s="86"/>
      <c r="D22" s="3"/>
      <c r="E22" s="3"/>
    </row>
    <row r="23" spans="1:5" ht="68.25" customHeight="1" thickTop="1" thickBot="1" x14ac:dyDescent="0.3">
      <c r="A23" s="8" t="s">
        <v>62</v>
      </c>
      <c r="B23" s="12"/>
      <c r="C23" s="9" t="str">
        <f>IF(ISBLANK(B23)," ",IF(B23&gt;=9,"Scores are not within range.", IF(B23&gt;=5,"Student may register for ENG 101 or ENG 130, if developmental reading prerequsites met.", IF(B23&gt;=4, "Student may register for ENG 099.", "Student may register for ENG 098."))))</f>
        <v xml:space="preserve"> </v>
      </c>
      <c r="D23" s="3"/>
      <c r="E23" s="3"/>
    </row>
    <row r="24" spans="1:5" ht="16.5" thickTop="1" x14ac:dyDescent="0.25">
      <c r="A24" s="3"/>
      <c r="B24" s="4"/>
      <c r="C24" s="3"/>
      <c r="D24" s="3"/>
      <c r="E24" s="3"/>
    </row>
    <row r="25" spans="1:5" ht="21" x14ac:dyDescent="0.35">
      <c r="A25" s="83" t="s">
        <v>15</v>
      </c>
      <c r="B25" s="83"/>
      <c r="C25" s="83"/>
      <c r="D25" s="3"/>
      <c r="E25" s="3"/>
    </row>
    <row r="26" spans="1:5" s="14" customFormat="1" ht="16.5" thickBot="1" x14ac:dyDescent="0.3">
      <c r="A26" s="84" t="s">
        <v>73</v>
      </c>
      <c r="B26" s="85"/>
      <c r="C26" s="86"/>
      <c r="D26" s="13"/>
      <c r="E26" s="13"/>
    </row>
    <row r="27" spans="1:5" s="14" customFormat="1" ht="17.25" thickTop="1" thickBot="1" x14ac:dyDescent="0.3">
      <c r="A27" s="8" t="s">
        <v>42</v>
      </c>
      <c r="B27" s="11"/>
      <c r="C27" s="25"/>
      <c r="D27" s="13"/>
      <c r="E27" s="13"/>
    </row>
    <row r="28" spans="1:5" s="14" customFormat="1" ht="16.5" thickTop="1" x14ac:dyDescent="0.25">
      <c r="A28" s="7" t="s">
        <v>43</v>
      </c>
      <c r="B28" s="10" t="str">
        <f>IF(ISBLANK(B27), " ",EDATE(B27,48))</f>
        <v xml:space="preserve"> </v>
      </c>
      <c r="C28" s="26"/>
      <c r="D28" s="13"/>
      <c r="E28" s="13"/>
    </row>
    <row r="29" spans="1:5" s="14" customFormat="1" ht="15.75" x14ac:dyDescent="0.25">
      <c r="A29" s="7" t="s">
        <v>11</v>
      </c>
      <c r="B29" s="6">
        <f ca="1">TODAY()</f>
        <v>43713</v>
      </c>
      <c r="C29" s="26"/>
      <c r="D29" s="13"/>
      <c r="E29" s="13"/>
    </row>
    <row r="30" spans="1:5" s="14" customFormat="1" ht="15.75" x14ac:dyDescent="0.25">
      <c r="A30" s="7"/>
      <c r="B30" s="27" t="str">
        <f ca="1">IF(ISBLANK(B27)," ", IF(B28&gt;TODAY(),"Your scores are valid.", "Your scores have expired."))</f>
        <v xml:space="preserve"> </v>
      </c>
      <c r="C30" s="26"/>
      <c r="D30" s="13"/>
      <c r="E30" s="13"/>
    </row>
    <row r="31" spans="1:5" s="14" customFormat="1" ht="16.5" thickBot="1" x14ac:dyDescent="0.3">
      <c r="A31" s="84" t="s">
        <v>74</v>
      </c>
      <c r="B31" s="85"/>
      <c r="C31" s="86"/>
      <c r="D31" s="13"/>
      <c r="E31" s="13"/>
    </row>
    <row r="32" spans="1:5" ht="68.25" customHeight="1" thickTop="1" thickBot="1" x14ac:dyDescent="0.3">
      <c r="A32" s="15" t="s">
        <v>44</v>
      </c>
      <c r="B32" s="12"/>
      <c r="C32" s="9" t="str">
        <f>IF(ISBLANK(B32), " ", IF(B32&gt;=37,"Scores are not within range.",IF(B32&gt;=19,"Student may register for ENG 101 or ENG 130.", "ACT English scores below 19 are not accepted for placement.  Student's next step is to complete the Accuplacer writing placement test.")))</f>
        <v xml:space="preserve"> </v>
      </c>
      <c r="D32" s="3"/>
      <c r="E32" s="3"/>
    </row>
    <row r="33" spans="1:5" ht="16.5" thickTop="1" x14ac:dyDescent="0.25">
      <c r="A33" s="3"/>
      <c r="B33" s="3"/>
      <c r="C33" s="3"/>
      <c r="D33" s="3"/>
      <c r="E33" s="3"/>
    </row>
    <row r="34" spans="1:5" ht="21" x14ac:dyDescent="0.35">
      <c r="A34" s="83" t="s">
        <v>18</v>
      </c>
      <c r="B34" s="83"/>
      <c r="C34" s="83"/>
      <c r="D34" s="3"/>
      <c r="E34" s="3"/>
    </row>
    <row r="35" spans="1:5" ht="16.5" thickBot="1" x14ac:dyDescent="0.3">
      <c r="A35" s="84" t="s">
        <v>73</v>
      </c>
      <c r="B35" s="85"/>
      <c r="C35" s="86"/>
      <c r="D35" s="3"/>
      <c r="E35" s="3"/>
    </row>
    <row r="36" spans="1:5" ht="17.25" thickTop="1" thickBot="1" x14ac:dyDescent="0.3">
      <c r="A36" s="8" t="s">
        <v>45</v>
      </c>
      <c r="B36" s="11"/>
      <c r="C36" s="25"/>
      <c r="D36" s="3"/>
      <c r="E36" s="3"/>
    </row>
    <row r="37" spans="1:5" ht="16.5" thickTop="1" x14ac:dyDescent="0.25">
      <c r="A37" s="7" t="s">
        <v>46</v>
      </c>
      <c r="B37" s="10" t="str">
        <f>IF(ISBLANK(B36), " ", EDATE(B36,48))</f>
        <v xml:space="preserve"> </v>
      </c>
      <c r="C37" s="26"/>
      <c r="D37" s="3"/>
      <c r="E37" s="3"/>
    </row>
    <row r="38" spans="1:5" ht="15.75" x14ac:dyDescent="0.25">
      <c r="A38" s="7" t="s">
        <v>11</v>
      </c>
      <c r="B38" s="6">
        <f ca="1">TODAY()</f>
        <v>43713</v>
      </c>
      <c r="C38" s="26"/>
      <c r="D38" s="3"/>
      <c r="E38" s="3"/>
    </row>
    <row r="39" spans="1:5" ht="15.75" x14ac:dyDescent="0.25">
      <c r="A39" s="7"/>
      <c r="B39" s="27" t="str">
        <f ca="1">IF(ISBLANK(B36)," ", IF(B37&gt;TODAY(),"Your scores are valid.", "Your scores have expired."))</f>
        <v xml:space="preserve"> </v>
      </c>
      <c r="C39" s="26"/>
      <c r="D39" s="3"/>
      <c r="E39" s="3"/>
    </row>
    <row r="40" spans="1:5" ht="16.5" thickBot="1" x14ac:dyDescent="0.3">
      <c r="A40" s="84" t="s">
        <v>74</v>
      </c>
      <c r="B40" s="85"/>
      <c r="C40" s="86"/>
      <c r="D40" s="3"/>
      <c r="E40" s="3"/>
    </row>
    <row r="41" spans="1:5" ht="68.25" customHeight="1" thickTop="1" thickBot="1" x14ac:dyDescent="0.3">
      <c r="A41" s="15" t="s">
        <v>47</v>
      </c>
      <c r="B41" s="12"/>
      <c r="C41" s="9" t="str">
        <f>IF(ISBLANK(B41), " ", IF(B41&gt;=201,"Scores are not within range.",IF(B41&gt;=165,"Student may register for ENG 101 or ENG 130.","GED Language Arts scores below 165 are not accepted for placement.  Student's next step is to complete the Accuplacer writing placement test.")))</f>
        <v xml:space="preserve"> </v>
      </c>
      <c r="D41" s="3"/>
      <c r="E41" s="3"/>
    </row>
    <row r="42" spans="1:5" ht="16.5" thickTop="1" x14ac:dyDescent="0.25">
      <c r="A42" s="3"/>
      <c r="B42" s="3"/>
      <c r="C42" s="3"/>
      <c r="D42" s="3"/>
      <c r="E42" s="3"/>
    </row>
    <row r="43" spans="1:5" ht="21" x14ac:dyDescent="0.35">
      <c r="A43" s="83" t="s">
        <v>21</v>
      </c>
      <c r="B43" s="83"/>
      <c r="C43" s="83"/>
      <c r="D43" s="3"/>
      <c r="E43" s="3"/>
    </row>
    <row r="44" spans="1:5" ht="16.5" thickBot="1" x14ac:dyDescent="0.3">
      <c r="A44" s="84" t="s">
        <v>73</v>
      </c>
      <c r="B44" s="85"/>
      <c r="C44" s="86"/>
      <c r="D44" s="3"/>
      <c r="E44" s="3"/>
    </row>
    <row r="45" spans="1:5" ht="17.25" thickTop="1" thickBot="1" x14ac:dyDescent="0.3">
      <c r="A45" s="8" t="s">
        <v>63</v>
      </c>
      <c r="B45" s="11"/>
      <c r="C45" s="25"/>
      <c r="D45" s="3"/>
      <c r="E45" s="3"/>
    </row>
    <row r="46" spans="1:5" ht="16.5" thickTop="1" x14ac:dyDescent="0.25">
      <c r="A46" s="7" t="s">
        <v>64</v>
      </c>
      <c r="B46" s="10" t="str">
        <f>IF(ISBLANK(B45), " ", EDATE(B45,48))</f>
        <v xml:space="preserve"> </v>
      </c>
      <c r="C46" s="26"/>
      <c r="D46" s="3"/>
      <c r="E46" s="3"/>
    </row>
    <row r="47" spans="1:5" ht="15.75" x14ac:dyDescent="0.25">
      <c r="A47" s="7" t="s">
        <v>11</v>
      </c>
      <c r="B47" s="6">
        <f ca="1">TODAY()</f>
        <v>43713</v>
      </c>
      <c r="C47" s="26"/>
      <c r="D47" s="3"/>
      <c r="E47" s="3"/>
    </row>
    <row r="48" spans="1:5" ht="15.75" x14ac:dyDescent="0.25">
      <c r="A48" s="7"/>
      <c r="B48" s="27" t="str">
        <f ca="1">IF(ISBLANK(B45)," ", IF(B46&gt;TODAY(),"Your scores are valid.", "Your scores have expired."))</f>
        <v xml:space="preserve"> </v>
      </c>
      <c r="C48" s="26"/>
      <c r="D48" s="3"/>
      <c r="E48" s="3"/>
    </row>
    <row r="49" spans="1:5" ht="16.5" thickBot="1" x14ac:dyDescent="0.3">
      <c r="A49" s="84" t="s">
        <v>74</v>
      </c>
      <c r="B49" s="85"/>
      <c r="C49" s="86"/>
      <c r="D49" s="3"/>
      <c r="E49" s="3"/>
    </row>
    <row r="50" spans="1:5" ht="68.25" customHeight="1" thickTop="1" thickBot="1" x14ac:dyDescent="0.3">
      <c r="A50" s="15" t="s">
        <v>65</v>
      </c>
      <c r="B50" s="12"/>
      <c r="C50" s="9" t="str">
        <f>IF(ISBLANK(B50), " ", IF(B50&gt;=21,"Scores are not within range.",IF(B50&gt;=15,"Student may register for ENG 101 or ENG 130, if developmental reading prerequsites met.","HiSET Writing scores below 15 are not accepted for placement.  Student's next step is to complete the Accuplacer writing placement test.")))</f>
        <v xml:space="preserve"> </v>
      </c>
      <c r="D50" s="3"/>
      <c r="E50" s="3"/>
    </row>
    <row r="51" spans="1:5" ht="16.5" thickTop="1" x14ac:dyDescent="0.25">
      <c r="A51" s="4"/>
      <c r="B51" s="4"/>
      <c r="C51" s="3"/>
      <c r="D51" s="3"/>
      <c r="E51" s="3"/>
    </row>
    <row r="52" spans="1:5" ht="21" x14ac:dyDescent="0.35">
      <c r="A52" s="83" t="s">
        <v>23</v>
      </c>
      <c r="B52" s="83"/>
      <c r="C52" s="83"/>
      <c r="D52" s="3"/>
      <c r="E52" s="3"/>
    </row>
    <row r="53" spans="1:5" ht="16.5" thickBot="1" x14ac:dyDescent="0.3">
      <c r="A53" s="84" t="s">
        <v>73</v>
      </c>
      <c r="B53" s="85"/>
      <c r="C53" s="86"/>
      <c r="D53" s="3"/>
      <c r="E53" s="3"/>
    </row>
    <row r="54" spans="1:5" ht="33" thickTop="1" thickBot="1" x14ac:dyDescent="0.3">
      <c r="A54" s="8" t="s">
        <v>51</v>
      </c>
      <c r="B54" s="11"/>
      <c r="C54" s="25"/>
      <c r="D54" s="3"/>
      <c r="E54" s="3"/>
    </row>
    <row r="55" spans="1:5" ht="16.5" thickTop="1" x14ac:dyDescent="0.25">
      <c r="A55" s="7" t="s">
        <v>52</v>
      </c>
      <c r="B55" s="10" t="str">
        <f>IF(ISBLANK(B54), " ", EDATE(B54,48))</f>
        <v xml:space="preserve"> </v>
      </c>
      <c r="C55" s="26"/>
      <c r="D55" s="3"/>
      <c r="E55" s="3"/>
    </row>
    <row r="56" spans="1:5" ht="15.75" x14ac:dyDescent="0.25">
      <c r="A56" s="7" t="s">
        <v>11</v>
      </c>
      <c r="B56" s="6">
        <f ca="1">TODAY()</f>
        <v>43713</v>
      </c>
      <c r="C56" s="26"/>
      <c r="D56" s="3"/>
      <c r="E56" s="3"/>
    </row>
    <row r="57" spans="1:5" ht="15.75" x14ac:dyDescent="0.25">
      <c r="A57" s="7"/>
      <c r="B57" s="27" t="str">
        <f ca="1">IF(ISBLANK(B54)," ", IF(B55&gt;TODAY(),"Your scores are valid.", "Your scores have expired."))</f>
        <v xml:space="preserve"> </v>
      </c>
      <c r="C57" s="26"/>
      <c r="D57" s="3"/>
      <c r="E57" s="3"/>
    </row>
    <row r="58" spans="1:5" ht="16.5" thickBot="1" x14ac:dyDescent="0.3">
      <c r="A58" s="84" t="s">
        <v>74</v>
      </c>
      <c r="B58" s="85"/>
      <c r="C58" s="86"/>
      <c r="D58" s="3"/>
      <c r="E58" s="3"/>
    </row>
    <row r="59" spans="1:5" ht="68.25" customHeight="1" thickTop="1" thickBot="1" x14ac:dyDescent="0.3">
      <c r="A59" s="15" t="s">
        <v>53</v>
      </c>
      <c r="B59" s="12"/>
      <c r="C59" s="9" t="str">
        <f>IF(ISBLANK(B59), " ", IF(B59&gt;=6,"Scores are not within range.",IF(B59&gt;=4,"Student may register for ENG 101 or ENG 130.","PARCC English Language Arts/ Literacy scores below 4 are not accepted for placement.  Student's next step is to complete the Accuplacer writing placement test.")))</f>
        <v xml:space="preserve"> </v>
      </c>
      <c r="D59" s="3"/>
      <c r="E59" s="3"/>
    </row>
    <row r="60" spans="1:5" ht="16.5" thickTop="1" x14ac:dyDescent="0.25">
      <c r="A60" s="4"/>
      <c r="B60" s="4"/>
      <c r="C60" s="3"/>
      <c r="D60" s="3"/>
      <c r="E60" s="3"/>
    </row>
    <row r="61" spans="1:5" ht="21" x14ac:dyDescent="0.35">
      <c r="A61" s="83" t="s">
        <v>25</v>
      </c>
      <c r="B61" s="83"/>
      <c r="C61" s="83"/>
      <c r="D61" s="3"/>
      <c r="E61" s="3"/>
    </row>
    <row r="62" spans="1:5" ht="16.5" thickBot="1" x14ac:dyDescent="0.3">
      <c r="A62" s="84" t="s">
        <v>73</v>
      </c>
      <c r="B62" s="85"/>
      <c r="C62" s="86"/>
      <c r="D62" s="3"/>
      <c r="E62" s="3"/>
    </row>
    <row r="63" spans="1:5" ht="17.25" thickTop="1" thickBot="1" x14ac:dyDescent="0.3">
      <c r="A63" s="5" t="s">
        <v>54</v>
      </c>
      <c r="B63" s="11"/>
      <c r="C63" s="5"/>
      <c r="D63" s="3"/>
      <c r="E63" s="3"/>
    </row>
    <row r="64" spans="1:5" ht="16.5" thickTop="1" x14ac:dyDescent="0.25">
      <c r="A64" s="7" t="s">
        <v>55</v>
      </c>
      <c r="B64" s="10" t="str">
        <f>IF(ISBLANK(B63), " ", EDATE(B63,48))</f>
        <v xml:space="preserve"> </v>
      </c>
      <c r="C64" s="5"/>
    </row>
    <row r="65" spans="1:3" ht="15.75" x14ac:dyDescent="0.25">
      <c r="A65" s="7" t="s">
        <v>11</v>
      </c>
      <c r="B65" s="6">
        <f ca="1">TODAY()</f>
        <v>43713</v>
      </c>
      <c r="C65" s="5"/>
    </row>
    <row r="66" spans="1:3" ht="15.75" x14ac:dyDescent="0.25">
      <c r="A66" s="5"/>
      <c r="B66" s="27" t="str">
        <f ca="1">IF(ISBLANK(B63)," ", IF(B64&gt;TODAY(),"Your scores are valid.", "Your scores have expired."))</f>
        <v xml:space="preserve"> </v>
      </c>
      <c r="C66" s="5"/>
    </row>
    <row r="67" spans="1:3" ht="16.5" thickBot="1" x14ac:dyDescent="0.3">
      <c r="A67" s="84" t="s">
        <v>74</v>
      </c>
      <c r="B67" s="85"/>
      <c r="C67" s="86"/>
    </row>
    <row r="68" spans="1:3" ht="68.25" customHeight="1" thickTop="1" thickBot="1" x14ac:dyDescent="0.3">
      <c r="A68" s="15" t="s">
        <v>56</v>
      </c>
      <c r="B68" s="12"/>
      <c r="C68" s="9" t="str">
        <f>IF(ISBLANK(B68), " ", IF(B68&gt;=801,"Scores are not within range.",IF(B68&gt;=480,"Student may register for ENG 101 or ENG 130.", "SAT Evidence-Based Reading and Writing scores below 480 are not accepted for placement.  Student's next step is to complete the Accuplacer writing placement test.")))</f>
        <v xml:space="preserve"> </v>
      </c>
    </row>
    <row r="69" spans="1:3" ht="16.5" thickTop="1" x14ac:dyDescent="0.25">
      <c r="A69" s="5"/>
      <c r="B69" s="28"/>
      <c r="C69" s="5"/>
    </row>
    <row r="70" spans="1:3" ht="21" x14ac:dyDescent="0.35">
      <c r="A70" s="83" t="s">
        <v>35</v>
      </c>
      <c r="B70" s="83"/>
      <c r="C70" s="83"/>
    </row>
    <row r="71" spans="1:3" ht="16.5" thickBot="1" x14ac:dyDescent="0.3">
      <c r="A71" s="84" t="s">
        <v>73</v>
      </c>
      <c r="B71" s="85"/>
      <c r="C71" s="86"/>
    </row>
    <row r="72" spans="1:3" ht="17.25" thickTop="1" thickBot="1" x14ac:dyDescent="0.3">
      <c r="A72" s="8" t="s">
        <v>66</v>
      </c>
      <c r="B72" s="11"/>
      <c r="C72" s="25"/>
    </row>
    <row r="73" spans="1:3" ht="16.5" thickTop="1" x14ac:dyDescent="0.25">
      <c r="A73" s="7" t="s">
        <v>67</v>
      </c>
      <c r="B73" s="10" t="str">
        <f>IF(ISBLANK(B72), " ", EDATE(B72,48))</f>
        <v xml:space="preserve"> </v>
      </c>
      <c r="C73" s="26"/>
    </row>
    <row r="74" spans="1:3" ht="15.75" x14ac:dyDescent="0.25">
      <c r="A74" s="7" t="s">
        <v>11</v>
      </c>
      <c r="B74" s="6">
        <f ca="1">TODAY()</f>
        <v>43713</v>
      </c>
      <c r="C74" s="26"/>
    </row>
    <row r="75" spans="1:3" ht="15.75" x14ac:dyDescent="0.25">
      <c r="A75" s="7"/>
      <c r="B75" s="27" t="str">
        <f ca="1">IF(ISBLANK(B72)," ", IF(B73&gt;TODAY(),"Your scores are valid.", "Your scores have expired."))</f>
        <v xml:space="preserve"> </v>
      </c>
      <c r="C75" s="26"/>
    </row>
    <row r="76" spans="1:3" ht="16.5" thickBot="1" x14ac:dyDescent="0.3">
      <c r="A76" s="84" t="s">
        <v>74</v>
      </c>
      <c r="B76" s="85"/>
      <c r="C76" s="86"/>
    </row>
    <row r="77" spans="1:3" ht="68.25" customHeight="1" thickTop="1" thickBot="1" x14ac:dyDescent="0.3">
      <c r="A77" s="18" t="s">
        <v>82</v>
      </c>
      <c r="B77" s="19"/>
      <c r="C77" s="20" t="str">
        <f>IF(ISBLANK(B77)," ",IF(B77&gt;=801,"Scores are not within range.","Please enter your TASC Essay Score, as both scores are necessary to determine placement."))</f>
        <v xml:space="preserve"> </v>
      </c>
    </row>
    <row r="78" spans="1:3" ht="68.25" customHeight="1" thickTop="1" thickBot="1" x14ac:dyDescent="0.3">
      <c r="A78" s="5" t="s">
        <v>68</v>
      </c>
      <c r="B78" s="12"/>
      <c r="C78" s="9" t="str">
        <f>IF(ISBLANK(B78)," ",IF(B78&gt;=9,"Scores are not within range.",IF(AND(B78&gt;=6,B77&gt;=560),"Student may register for ENG 101 or ENG 130, if developmental reading prerequsites met.","Student must have TASC Language Arts Writing Score of 560 AND TASC Essay Score of 6 to place into ENG 101 or ENG 130.  Students who score below this level in one or both of these tests should next complete the Accuplacer writing placement test.")))</f>
        <v xml:space="preserve"> </v>
      </c>
    </row>
    <row r="79" spans="1:3" ht="16.5" thickTop="1" x14ac:dyDescent="0.25">
      <c r="A79" s="3"/>
      <c r="B79" s="3"/>
      <c r="C79" s="3"/>
    </row>
    <row r="80" spans="1:3" ht="15.75" x14ac:dyDescent="0.25">
      <c r="A80" s="3"/>
      <c r="B80" s="3"/>
      <c r="C80" s="3"/>
    </row>
    <row r="81" spans="1:3" ht="15.75" x14ac:dyDescent="0.25">
      <c r="A81" s="3"/>
      <c r="B81" s="3"/>
      <c r="C81" s="3"/>
    </row>
    <row r="82" spans="1:3" ht="15.75" x14ac:dyDescent="0.25">
      <c r="A82" s="3"/>
      <c r="B82" s="3"/>
      <c r="C82" s="3"/>
    </row>
  </sheetData>
  <mergeCells count="28">
    <mergeCell ref="A4:C4"/>
    <mergeCell ref="A6:C6"/>
    <mergeCell ref="A7:C7"/>
    <mergeCell ref="A13:C13"/>
    <mergeCell ref="A71:C71"/>
    <mergeCell ref="A76:C76"/>
    <mergeCell ref="A67:C67"/>
    <mergeCell ref="A58:C58"/>
    <mergeCell ref="A49:C49"/>
    <mergeCell ref="A52:C52"/>
    <mergeCell ref="A61:C61"/>
    <mergeCell ref="A70:C70"/>
    <mergeCell ref="A44:C44"/>
    <mergeCell ref="A53:C53"/>
    <mergeCell ref="A62:C62"/>
    <mergeCell ref="A1:C1"/>
    <mergeCell ref="A16:C16"/>
    <mergeCell ref="A25:C25"/>
    <mergeCell ref="A17:C17"/>
    <mergeCell ref="A26:C26"/>
    <mergeCell ref="A40:C40"/>
    <mergeCell ref="A31:C31"/>
    <mergeCell ref="A22:C22"/>
    <mergeCell ref="A43:C43"/>
    <mergeCell ref="A34:C34"/>
    <mergeCell ref="A35:C35"/>
    <mergeCell ref="A14:C14"/>
    <mergeCell ref="A3:C3"/>
  </mergeCells>
  <hyperlinks>
    <hyperlink ref="A9" location="'Writing Placement'!A16:A27" display="Accuplacer"/>
    <hyperlink ref="A10" location="'Writing Placement'!A25:A36" display="ACT"/>
    <hyperlink ref="A11" location="'Writing Placement'!A34:A54" display="GED"/>
    <hyperlink ref="B9" location="'Writing Placement'!A43:A63" display="HiSET"/>
    <hyperlink ref="B10" location="'Writing Placement'!A52:A72" display="PARCC"/>
    <hyperlink ref="B11" location="'Writing Placement'!A61:A82" display="SAT"/>
    <hyperlink ref="C9" location="'Writing Placement'!A70:A92" display="TAS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4"/>
  <sheetViews>
    <sheetView workbookViewId="0">
      <selection activeCell="B21" sqref="B21"/>
    </sheetView>
  </sheetViews>
  <sheetFormatPr defaultRowHeight="15" x14ac:dyDescent="0.25"/>
  <cols>
    <col min="1" max="3" width="63.42578125" style="1" customWidth="1"/>
    <col min="4" max="4" width="9.5703125" style="1" bestFit="1" customWidth="1"/>
    <col min="5" max="5" width="12.140625" style="1" bestFit="1" customWidth="1"/>
    <col min="6" max="16384" width="9.140625" style="1"/>
  </cols>
  <sheetData>
    <row r="1" spans="1:5" s="2" customFormat="1" ht="60" customHeight="1" x14ac:dyDescent="0.4">
      <c r="A1" s="80" t="s">
        <v>106</v>
      </c>
      <c r="B1" s="80"/>
      <c r="C1" s="80"/>
    </row>
    <row r="2" spans="1:5" ht="15.75" thickBot="1" x14ac:dyDescent="0.3"/>
    <row r="3" spans="1:5" ht="21" x14ac:dyDescent="0.35">
      <c r="A3" s="87" t="s">
        <v>75</v>
      </c>
      <c r="B3" s="88"/>
      <c r="C3" s="89"/>
    </row>
    <row r="4" spans="1:5" ht="21.75" customHeight="1" thickBot="1" x14ac:dyDescent="0.3">
      <c r="A4" s="63" t="s">
        <v>76</v>
      </c>
      <c r="B4" s="64"/>
      <c r="C4" s="65"/>
    </row>
    <row r="5" spans="1:5" ht="21.75" thickBot="1" x14ac:dyDescent="0.4">
      <c r="A5" s="23"/>
      <c r="B5" s="23"/>
      <c r="C5" s="23"/>
    </row>
    <row r="6" spans="1:5" ht="21" x14ac:dyDescent="0.35">
      <c r="A6" s="90" t="s">
        <v>77</v>
      </c>
      <c r="B6" s="91"/>
      <c r="C6" s="92"/>
    </row>
    <row r="7" spans="1:5" ht="21.75" customHeight="1" thickBot="1" x14ac:dyDescent="0.3">
      <c r="A7" s="63" t="s">
        <v>78</v>
      </c>
      <c r="B7" s="64"/>
      <c r="C7" s="65"/>
    </row>
    <row r="8" spans="1:5" ht="18.75" x14ac:dyDescent="0.3">
      <c r="A8" s="31"/>
      <c r="B8" s="31"/>
      <c r="C8" s="31"/>
    </row>
    <row r="9" spans="1:5" ht="18.75" x14ac:dyDescent="0.3">
      <c r="A9" s="16" t="s">
        <v>0</v>
      </c>
      <c r="B9" s="16"/>
      <c r="C9" s="16"/>
      <c r="D9" s="17"/>
    </row>
    <row r="10" spans="1:5" ht="19.5" thickBot="1" x14ac:dyDescent="0.35">
      <c r="A10" s="16"/>
      <c r="B10" s="16"/>
      <c r="C10" s="16"/>
      <c r="D10" s="17"/>
    </row>
    <row r="11" spans="1:5" ht="18.75" x14ac:dyDescent="0.3">
      <c r="A11" s="74" t="s">
        <v>79</v>
      </c>
      <c r="B11" s="75"/>
      <c r="C11" s="76"/>
      <c r="D11" s="17"/>
    </row>
    <row r="12" spans="1:5" ht="21.75" thickBot="1" x14ac:dyDescent="0.35">
      <c r="A12" s="77" t="s">
        <v>80</v>
      </c>
      <c r="B12" s="78"/>
      <c r="C12" s="79"/>
      <c r="D12" s="17"/>
    </row>
    <row r="13" spans="1:5" ht="18.75" x14ac:dyDescent="0.3">
      <c r="A13" s="17"/>
      <c r="B13" s="17"/>
      <c r="C13" s="17"/>
    </row>
    <row r="14" spans="1:5" ht="21" x14ac:dyDescent="0.25">
      <c r="A14" s="59" t="s">
        <v>13</v>
      </c>
      <c r="B14" s="59"/>
      <c r="C14" s="59"/>
    </row>
    <row r="15" spans="1:5" ht="16.5" thickBot="1" x14ac:dyDescent="0.3">
      <c r="A15" s="84" t="s">
        <v>73</v>
      </c>
      <c r="B15" s="85"/>
      <c r="C15" s="86"/>
    </row>
    <row r="16" spans="1:5" ht="17.25" thickTop="1" thickBot="1" x14ac:dyDescent="0.3">
      <c r="A16" s="8" t="s">
        <v>69</v>
      </c>
      <c r="B16" s="11"/>
      <c r="C16" s="9"/>
      <c r="D16" s="3"/>
      <c r="E16" s="3"/>
    </row>
    <row r="17" spans="1:5" ht="16.5" thickTop="1" x14ac:dyDescent="0.25">
      <c r="A17" s="7" t="s">
        <v>70</v>
      </c>
      <c r="B17" s="10" t="str">
        <f>IF(ISBLANK(B16)," ", EDATE(B16,48))</f>
        <v xml:space="preserve"> </v>
      </c>
      <c r="C17" s="5"/>
      <c r="D17" s="3"/>
      <c r="E17" s="3"/>
    </row>
    <row r="18" spans="1:5" ht="15.75" x14ac:dyDescent="0.25">
      <c r="A18" s="7" t="s">
        <v>11</v>
      </c>
      <c r="B18" s="6">
        <f ca="1">TODAY()</f>
        <v>43713</v>
      </c>
      <c r="C18" s="5"/>
      <c r="D18" s="3"/>
      <c r="E18" s="3"/>
    </row>
    <row r="19" spans="1:5" ht="15.75" x14ac:dyDescent="0.25">
      <c r="A19" s="7"/>
      <c r="B19" s="27" t="str">
        <f ca="1">IF(ISBLANK(B16)," ", IF(B17&gt;TODAY(),"Your scores are valid.", "Your scores have expired."))</f>
        <v xml:space="preserve"> </v>
      </c>
      <c r="C19" s="5"/>
      <c r="D19" s="3"/>
      <c r="E19" s="3"/>
    </row>
    <row r="20" spans="1:5" ht="16.5" thickBot="1" x14ac:dyDescent="0.3">
      <c r="A20" s="84" t="s">
        <v>74</v>
      </c>
      <c r="B20" s="85"/>
      <c r="C20" s="86"/>
      <c r="D20" s="3"/>
      <c r="E20" s="3"/>
    </row>
    <row r="21" spans="1:5" ht="66.75" customHeight="1" thickTop="1" thickBot="1" x14ac:dyDescent="0.3">
      <c r="A21" s="8" t="s">
        <v>71</v>
      </c>
      <c r="B21" s="12"/>
      <c r="C21" s="9" t="str">
        <f>IF(ISBLANK(B21)," ",IF(B21&gt;=121,"Scores are not within range.",IF(B21&gt;=113,"Student may register for ENG 101 or ENG 130, if developmental writing prerequsites met.",IF(B21&gt;=90,"Student may register for ENG 079.",IF(B21&gt;=66,"Student may register for ENG 078.",IF(B21&gt;=20,"Student may only enroll in Adult Education coursework.", "Scores are not within range."))))))</f>
        <v xml:space="preserve"> </v>
      </c>
      <c r="D21" s="3"/>
      <c r="E21" s="3"/>
    </row>
    <row r="22" spans="1:5" ht="66.75" customHeight="1" thickTop="1" thickBot="1" x14ac:dyDescent="0.3">
      <c r="A22" s="8" t="s">
        <v>72</v>
      </c>
      <c r="B22" s="12"/>
      <c r="C22" s="9" t="str">
        <f>IF(ISBLANK(B22)," ",IF(B22&gt;=121,"Scores are not within range.",IF(B22&gt;=6,"Student may register for ENG 101 or ENG 130, if developmental reading prerequsites met.",IF(B22&gt;=5,"Student may register for ENG 089.",IF(B22&gt;=4,"Student may register for ENG 088.",IF(B22&gt;=2,"Student may register for ENG 087.",IF(B22&gt;=1,"Student may register for ENG 086.","Scores are not within range.")))))))</f>
        <v xml:space="preserve"> </v>
      </c>
      <c r="D22" s="3"/>
      <c r="E22" s="3"/>
    </row>
    <row r="23" spans="1:5" ht="16.5" thickTop="1" x14ac:dyDescent="0.25">
      <c r="A23" s="3"/>
      <c r="B23" s="4"/>
      <c r="C23" s="3"/>
      <c r="D23" s="3"/>
      <c r="E23" s="3"/>
    </row>
    <row r="24" spans="1:5" ht="15.75" x14ac:dyDescent="0.25">
      <c r="A24" s="3"/>
      <c r="B24" s="3" t="str">
        <f>IF(ISBLANK(B23)," ",IF(B23&gt;=121,"Scores are not within range.", IF(B23&gt;=70,"Student may register for ENG 101 or ENG 130, if developmental writing prerequsites met.", IF(B23&gt;=46, "Student may register for ENG 021 or ENG 022.", IF(B23&gt;=33, "Student may register for ENG 020.",IF(B23&gt;=20, "Student may only enroll in Adult Education coursework.", "Scores are not within range."))))))</f>
        <v xml:space="preserve"> </v>
      </c>
      <c r="C24" s="3"/>
    </row>
  </sheetData>
  <mergeCells count="10">
    <mergeCell ref="A1:C1"/>
    <mergeCell ref="A14:C14"/>
    <mergeCell ref="A15:C15"/>
    <mergeCell ref="A20:C20"/>
    <mergeCell ref="A3:C3"/>
    <mergeCell ref="A4:C4"/>
    <mergeCell ref="A6:C6"/>
    <mergeCell ref="A7:C7"/>
    <mergeCell ref="A11:C11"/>
    <mergeCell ref="A12:C12"/>
  </mergeCells>
  <hyperlinks>
    <hyperlink ref="A9" location="'EAP Placement'!A14:A25" display="Accuplacer"/>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12DF38AD180740ABAE77DD9A3B27F2" ma:contentTypeVersion="9" ma:contentTypeDescription="Create a new document." ma:contentTypeScope="" ma:versionID="b24508c52c360da14da9bb97a5fc55ba">
  <xsd:schema xmlns:xsd="http://www.w3.org/2001/XMLSchema" xmlns:xs="http://www.w3.org/2001/XMLSchema" xmlns:p="http://schemas.microsoft.com/office/2006/metadata/properties" xmlns:ns3="16ba2c6a-e80b-40f7-868a-8e467451857f" targetNamespace="http://schemas.microsoft.com/office/2006/metadata/properties" ma:root="true" ma:fieldsID="8ff1b1895dc0152dd670823ea3e7205a" ns3:_="">
    <xsd:import namespace="16ba2c6a-e80b-40f7-868a-8e467451857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a2c6a-e80b-40f7-868a-8e46745185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01CA1-E166-4068-B607-11C4CDE7581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6ba2c6a-e80b-40f7-868a-8e467451857f"/>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6554E8-0330-492F-B0D2-6DC3E43804D4}">
  <ds:schemaRefs>
    <ds:schemaRef ds:uri="http://schemas.microsoft.com/sharepoint/v3/contenttype/forms"/>
  </ds:schemaRefs>
</ds:datastoreItem>
</file>

<file path=customXml/itemProps3.xml><?xml version="1.0" encoding="utf-8"?>
<ds:datastoreItem xmlns:ds="http://schemas.openxmlformats.org/officeDocument/2006/customXml" ds:itemID="{A93B448B-E2D3-4960-AB0A-84B211D4A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a2c6a-e80b-40f7-868a-8e46745185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Math Placement</vt:lpstr>
      <vt:lpstr>Geometry Placement</vt:lpstr>
      <vt:lpstr>Reading Placement</vt:lpstr>
      <vt:lpstr>Writing Placement</vt:lpstr>
      <vt:lpstr>EAP Placement</vt:lpstr>
    </vt:vector>
  </TitlesOfParts>
  <Company>Joliet Junior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Interactive Interpretation Guide</dc:title>
  <dc:creator>Braun, Stephanie</dc:creator>
  <cp:lastModifiedBy>Reyes, Erica</cp:lastModifiedBy>
  <dcterms:created xsi:type="dcterms:W3CDTF">2017-07-05T19:40:02Z</dcterms:created>
  <dcterms:modified xsi:type="dcterms:W3CDTF">2019-09-05T20:42:08Z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0x0101004B12DF38AD180740ABAE77DD9A3B27F2</vt:lpwstr>
  </property>
</Properties>
</file>